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h.bailey\Desktop\"/>
    </mc:Choice>
  </mc:AlternateContent>
  <xr:revisionPtr revIDLastSave="0" documentId="8_{5F95140A-8538-458D-9F1F-31630BC33B4B}" xr6:coauthVersionLast="47" xr6:coauthVersionMax="47" xr10:uidLastSave="{00000000-0000-0000-0000-000000000000}"/>
  <bookViews>
    <workbookView xWindow="0" yWindow="0" windowWidth="23040" windowHeight="7620" firstSheet="2" activeTab="2" xr2:uid="{825A5995-A214-4CF5-BB31-3B98DF8DD570}"/>
  </bookViews>
  <sheets>
    <sheet name="Paste report here" sheetId="9" r:id="rId1"/>
    <sheet name="Claims NEW" sheetId="10" r:id="rId2"/>
    <sheet name="For data upload" sheetId="14" r:id="rId3"/>
    <sheet name="Look ups" sheetId="13" state="hidden" r:id="rId4"/>
    <sheet name="Pay Scales" sheetId="4" state="hidden" r:id="rId5"/>
    <sheet name="DV" sheetId="2" state="hidden" r:id="rId6"/>
    <sheet name="Instructions for managers" sheetId="11" r:id="rId7"/>
    <sheet name="Instructions for HR" sheetId="15" r:id="rId8"/>
  </sheets>
  <definedNames>
    <definedName name="_xlnm._FilterDatabase" localSheetId="5" hidden="1">DV!$A$1:$AO$136</definedName>
    <definedName name="_xlnm._FilterDatabase" localSheetId="0" hidden="1">'Paste report here'!$A$13:$AM$154</definedName>
    <definedName name="Apprentice_Other">DV!$K$18:$R$18</definedName>
    <definedName name="Hay_10">DV!$K$4:$N$4</definedName>
    <definedName name="Hay_11">DV!$K$2:$L$2</definedName>
    <definedName name="Hay_6">DV!$K$10:$O$10</definedName>
    <definedName name="Hay_7">DV!$K$9:$O$9</definedName>
    <definedName name="Hay_8">DV!$K$8:$N$8</definedName>
    <definedName name="Hay_9">DV!$K$6:$O$6</definedName>
    <definedName name="Management">DV!$K$20:$AO$20</definedName>
    <definedName name="MKT">DV!$K$16:$V$16</definedName>
    <definedName name="MPL">DV!$K$14:$R$14</definedName>
    <definedName name="NQL">DV!$K$12:$M$12</definedName>
    <definedName name="Train_Meet">DV!$K$17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0" l="1"/>
  <c r="H4" i="10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C22" i="13"/>
  <c r="C21" i="13"/>
  <c r="C20" i="13"/>
  <c r="C19" i="13"/>
  <c r="C18" i="13"/>
  <c r="C17" i="13"/>
  <c r="C16" i="13"/>
  <c r="C15" i="13"/>
  <c r="C14" i="13"/>
  <c r="C13" i="13"/>
  <c r="C12" i="13"/>
  <c r="C5" i="13"/>
  <c r="C3" i="13"/>
  <c r="L4" i="10" l="1"/>
  <c r="A9" i="14"/>
  <c r="C9" i="14" s="1"/>
  <c r="A10" i="14"/>
  <c r="C10" i="14" s="1"/>
  <c r="A11" i="14"/>
  <c r="H11" i="14" s="1"/>
  <c r="A12" i="14"/>
  <c r="C12" i="14" s="1"/>
  <c r="A13" i="14"/>
  <c r="C13" i="14" s="1"/>
  <c r="A14" i="14"/>
  <c r="H14" i="14" s="1"/>
  <c r="A15" i="14"/>
  <c r="C15" i="14" s="1"/>
  <c r="A16" i="14"/>
  <c r="H16" i="14" s="1"/>
  <c r="A17" i="14"/>
  <c r="C17" i="14" s="1"/>
  <c r="A18" i="14"/>
  <c r="C18" i="14" s="1"/>
  <c r="A19" i="14"/>
  <c r="H19" i="14" s="1"/>
  <c r="A20" i="14"/>
  <c r="H20" i="14" s="1"/>
  <c r="A21" i="14"/>
  <c r="C21" i="14" s="1"/>
  <c r="A22" i="14"/>
  <c r="H22" i="14" s="1"/>
  <c r="A23" i="14"/>
  <c r="H23" i="14" s="1"/>
  <c r="A24" i="14"/>
  <c r="H24" i="14" s="1"/>
  <c r="A25" i="14"/>
  <c r="C25" i="14" s="1"/>
  <c r="A26" i="14"/>
  <c r="C26" i="14" s="1"/>
  <c r="A27" i="14"/>
  <c r="H27" i="14" s="1"/>
  <c r="A28" i="14"/>
  <c r="C28" i="14" s="1"/>
  <c r="A29" i="14"/>
  <c r="H29" i="14" s="1"/>
  <c r="A30" i="14"/>
  <c r="H30" i="14" s="1"/>
  <c r="A31" i="14"/>
  <c r="H31" i="14" s="1"/>
  <c r="A32" i="14"/>
  <c r="H32" i="14" s="1"/>
  <c r="A33" i="14"/>
  <c r="H33" i="14" s="1"/>
  <c r="A34" i="14"/>
  <c r="C34" i="14" s="1"/>
  <c r="A35" i="14"/>
  <c r="H35" i="14" s="1"/>
  <c r="A36" i="14"/>
  <c r="C36" i="14" s="1"/>
  <c r="A37" i="14"/>
  <c r="H37" i="14" s="1"/>
  <c r="A38" i="14"/>
  <c r="C38" i="14" s="1"/>
  <c r="A39" i="14"/>
  <c r="C39" i="14" s="1"/>
  <c r="A40" i="14"/>
  <c r="H40" i="14" s="1"/>
  <c r="A41" i="14"/>
  <c r="C41" i="14" s="1"/>
  <c r="A42" i="14"/>
  <c r="C42" i="14" s="1"/>
  <c r="A43" i="14"/>
  <c r="H43" i="14" s="1"/>
  <c r="A44" i="14"/>
  <c r="C44" i="14" s="1"/>
  <c r="A45" i="14"/>
  <c r="C45" i="14" s="1"/>
  <c r="A46" i="14"/>
  <c r="H46" i="14" s="1"/>
  <c r="A47" i="14"/>
  <c r="H47" i="14" s="1"/>
  <c r="A48" i="14"/>
  <c r="H48" i="14" s="1"/>
  <c r="A49" i="14"/>
  <c r="C49" i="14" s="1"/>
  <c r="C11" i="14"/>
  <c r="C19" i="14"/>
  <c r="C43" i="14"/>
  <c r="H12" i="14"/>
  <c r="H44" i="14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4" i="10"/>
  <c r="K115" i="10"/>
  <c r="K116" i="10"/>
  <c r="K117" i="10"/>
  <c r="K118" i="10"/>
  <c r="K119" i="10"/>
  <c r="K120" i="10"/>
  <c r="K121" i="10"/>
  <c r="K122" i="10"/>
  <c r="K123" i="10"/>
  <c r="K124" i="10"/>
  <c r="K125" i="10"/>
  <c r="K126" i="10"/>
  <c r="K127" i="10"/>
  <c r="K128" i="10"/>
  <c r="K129" i="10"/>
  <c r="K130" i="10"/>
  <c r="K131" i="10"/>
  <c r="K132" i="10"/>
  <c r="K133" i="10"/>
  <c r="K134" i="10"/>
  <c r="K135" i="10"/>
  <c r="K136" i="10"/>
  <c r="K137" i="10"/>
  <c r="K138" i="10"/>
  <c r="K139" i="10"/>
  <c r="K140" i="10"/>
  <c r="K141" i="10"/>
  <c r="K142" i="10"/>
  <c r="K143" i="10"/>
  <c r="K144" i="10"/>
  <c r="K145" i="10"/>
  <c r="C35" i="14" l="1"/>
  <c r="C27" i="14"/>
  <c r="C23" i="14"/>
  <c r="H15" i="14"/>
  <c r="H21" i="14"/>
  <c r="C37" i="14"/>
  <c r="H45" i="14"/>
  <c r="H13" i="14"/>
  <c r="C31" i="14"/>
  <c r="C30" i="14"/>
  <c r="H39" i="14"/>
  <c r="C47" i="14"/>
  <c r="C29" i="14"/>
  <c r="C22" i="14"/>
  <c r="C46" i="14"/>
  <c r="H25" i="14"/>
  <c r="C33" i="14"/>
  <c r="H38" i="14"/>
  <c r="C14" i="14"/>
  <c r="H49" i="14"/>
  <c r="H26" i="14"/>
  <c r="H9" i="14"/>
  <c r="H10" i="14"/>
  <c r="H18" i="14"/>
  <c r="H42" i="14"/>
  <c r="H17" i="14"/>
  <c r="H34" i="14"/>
  <c r="H41" i="14"/>
  <c r="H28" i="14"/>
  <c r="C20" i="14"/>
  <c r="H36" i="14"/>
  <c r="C48" i="14"/>
  <c r="C40" i="14"/>
  <c r="C32" i="14"/>
  <c r="C24" i="14"/>
  <c r="C16" i="14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3" i="10"/>
  <c r="I3" i="10"/>
  <c r="C61" i="10" l="1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L61" i="10"/>
  <c r="P61" i="10" s="1"/>
  <c r="L62" i="10"/>
  <c r="P62" i="10" s="1"/>
  <c r="L63" i="10"/>
  <c r="L64" i="10"/>
  <c r="L65" i="10"/>
  <c r="P65" i="10" s="1"/>
  <c r="L66" i="10"/>
  <c r="P66" i="10" s="1"/>
  <c r="L67" i="10"/>
  <c r="P67" i="10" s="1"/>
  <c r="L68" i="10"/>
  <c r="P68" i="10" s="1"/>
  <c r="L69" i="10"/>
  <c r="P69" i="10" s="1"/>
  <c r="L70" i="10"/>
  <c r="P70" i="10" s="1"/>
  <c r="L71" i="10"/>
  <c r="P71" i="10" s="1"/>
  <c r="L72" i="10"/>
  <c r="L73" i="10"/>
  <c r="P73" i="10" s="1"/>
  <c r="L74" i="10"/>
  <c r="L75" i="10"/>
  <c r="P75" i="10" s="1"/>
  <c r="L76" i="10"/>
  <c r="L77" i="10"/>
  <c r="L78" i="10"/>
  <c r="L79" i="10"/>
  <c r="P79" i="10" s="1"/>
  <c r="L80" i="10"/>
  <c r="P80" i="10" s="1"/>
  <c r="L81" i="10"/>
  <c r="P81" i="10" s="1"/>
  <c r="L82" i="10"/>
  <c r="P82" i="10" s="1"/>
  <c r="L83" i="10"/>
  <c r="L84" i="10"/>
  <c r="L85" i="10"/>
  <c r="L86" i="10"/>
  <c r="P86" i="10" s="1"/>
  <c r="L87" i="10"/>
  <c r="P87" i="10" s="1"/>
  <c r="L88" i="10"/>
  <c r="P88" i="10" s="1"/>
  <c r="L89" i="10"/>
  <c r="P89" i="10" s="1"/>
  <c r="L90" i="10"/>
  <c r="P90" i="10" s="1"/>
  <c r="L91" i="10"/>
  <c r="L92" i="10"/>
  <c r="L93" i="10"/>
  <c r="L94" i="10"/>
  <c r="L95" i="10"/>
  <c r="P95" i="10" s="1"/>
  <c r="L96" i="10"/>
  <c r="L97" i="10"/>
  <c r="P97" i="10" s="1"/>
  <c r="L98" i="10"/>
  <c r="L99" i="10"/>
  <c r="L100" i="10"/>
  <c r="L101" i="10"/>
  <c r="L102" i="10"/>
  <c r="L103" i="10"/>
  <c r="P103" i="10" s="1"/>
  <c r="L104" i="10"/>
  <c r="P104" i="10" s="1"/>
  <c r="L105" i="10"/>
  <c r="P105" i="10" s="1"/>
  <c r="L106" i="10"/>
  <c r="L107" i="10"/>
  <c r="L108" i="10"/>
  <c r="L109" i="10"/>
  <c r="L110" i="10"/>
  <c r="L111" i="10"/>
  <c r="P111" i="10" s="1"/>
  <c r="L112" i="10"/>
  <c r="P112" i="10" s="1"/>
  <c r="L113" i="10"/>
  <c r="L114" i="10"/>
  <c r="P114" i="10" s="1"/>
  <c r="L115" i="10"/>
  <c r="L116" i="10"/>
  <c r="L117" i="10"/>
  <c r="L118" i="10"/>
  <c r="L119" i="10"/>
  <c r="P119" i="10" s="1"/>
  <c r="L120" i="10"/>
  <c r="P120" i="10" s="1"/>
  <c r="L121" i="10"/>
  <c r="L122" i="10"/>
  <c r="L123" i="10"/>
  <c r="L124" i="10"/>
  <c r="L125" i="10"/>
  <c r="L126" i="10"/>
  <c r="L127" i="10"/>
  <c r="P127" i="10" s="1"/>
  <c r="L128" i="10"/>
  <c r="P128" i="10" s="1"/>
  <c r="L129" i="10"/>
  <c r="P129" i="10" s="1"/>
  <c r="L130" i="10"/>
  <c r="P130" i="10" s="1"/>
  <c r="L131" i="10"/>
  <c r="L132" i="10"/>
  <c r="L133" i="10"/>
  <c r="L134" i="10"/>
  <c r="L135" i="10"/>
  <c r="P135" i="10" s="1"/>
  <c r="L136" i="10"/>
  <c r="P136" i="10" s="1"/>
  <c r="L137" i="10"/>
  <c r="L138" i="10"/>
  <c r="P138" i="10" s="1"/>
  <c r="L139" i="10"/>
  <c r="L140" i="10"/>
  <c r="L141" i="10"/>
  <c r="L142" i="10"/>
  <c r="P142" i="10" s="1"/>
  <c r="L143" i="10"/>
  <c r="P143" i="10" s="1"/>
  <c r="L144" i="10"/>
  <c r="P144" i="10" s="1"/>
  <c r="L145" i="10"/>
  <c r="M61" i="10"/>
  <c r="M62" i="10"/>
  <c r="V62" i="10" s="1"/>
  <c r="M63" i="10"/>
  <c r="M64" i="10"/>
  <c r="V64" i="10" s="1"/>
  <c r="M65" i="10"/>
  <c r="V65" i="10" s="1"/>
  <c r="M66" i="10"/>
  <c r="M67" i="10"/>
  <c r="V67" i="10" s="1"/>
  <c r="M68" i="10"/>
  <c r="M69" i="10"/>
  <c r="V69" i="10" s="1"/>
  <c r="M70" i="10"/>
  <c r="V70" i="10" s="1"/>
  <c r="M71" i="10"/>
  <c r="M72" i="10"/>
  <c r="V72" i="10" s="1"/>
  <c r="M73" i="10"/>
  <c r="V73" i="10" s="1"/>
  <c r="M74" i="10"/>
  <c r="V74" i="10" s="1"/>
  <c r="M75" i="10"/>
  <c r="V75" i="10" s="1"/>
  <c r="M76" i="10"/>
  <c r="M77" i="10"/>
  <c r="M78" i="10"/>
  <c r="M79" i="10"/>
  <c r="M80" i="10"/>
  <c r="V80" i="10" s="1"/>
  <c r="M81" i="10"/>
  <c r="V81" i="10" s="1"/>
  <c r="M82" i="10"/>
  <c r="V82" i="10" s="1"/>
  <c r="M83" i="10"/>
  <c r="V83" i="10" s="1"/>
  <c r="M84" i="10"/>
  <c r="V84" i="10" s="1"/>
  <c r="M85" i="10"/>
  <c r="M86" i="10"/>
  <c r="V86" i="10" s="1"/>
  <c r="M87" i="10"/>
  <c r="M88" i="10"/>
  <c r="V88" i="10" s="1"/>
  <c r="M89" i="10"/>
  <c r="V89" i="10" s="1"/>
  <c r="M90" i="10"/>
  <c r="M91" i="10"/>
  <c r="V91" i="10" s="1"/>
  <c r="M92" i="10"/>
  <c r="V92" i="10" s="1"/>
  <c r="M93" i="10"/>
  <c r="V93" i="10" s="1"/>
  <c r="M94" i="10"/>
  <c r="V94" i="10" s="1"/>
  <c r="M95" i="10"/>
  <c r="M96" i="10"/>
  <c r="V96" i="10" s="1"/>
  <c r="M97" i="10"/>
  <c r="V97" i="10" s="1"/>
  <c r="M98" i="10"/>
  <c r="V98" i="10" s="1"/>
  <c r="M99" i="10"/>
  <c r="V99" i="10" s="1"/>
  <c r="M100" i="10"/>
  <c r="V100" i="10" s="1"/>
  <c r="M101" i="10"/>
  <c r="M102" i="10"/>
  <c r="V102" i="10" s="1"/>
  <c r="M103" i="10"/>
  <c r="V103" i="10" s="1"/>
  <c r="M104" i="10"/>
  <c r="V104" i="10" s="1"/>
  <c r="M105" i="10"/>
  <c r="V105" i="10" s="1"/>
  <c r="M106" i="10"/>
  <c r="V106" i="10" s="1"/>
  <c r="M107" i="10"/>
  <c r="V107" i="10" s="1"/>
  <c r="M108" i="10"/>
  <c r="V108" i="10" s="1"/>
  <c r="M109" i="10"/>
  <c r="M110" i="10"/>
  <c r="V110" i="10" s="1"/>
  <c r="M111" i="10"/>
  <c r="M112" i="10"/>
  <c r="V112" i="10" s="1"/>
  <c r="M113" i="10"/>
  <c r="V113" i="10" s="1"/>
  <c r="M114" i="10"/>
  <c r="V114" i="10" s="1"/>
  <c r="M115" i="10"/>
  <c r="V115" i="10" s="1"/>
  <c r="M116" i="10"/>
  <c r="M117" i="10"/>
  <c r="M118" i="10"/>
  <c r="V118" i="10" s="1"/>
  <c r="M119" i="10"/>
  <c r="V119" i="10" s="1"/>
  <c r="M120" i="10"/>
  <c r="V120" i="10" s="1"/>
  <c r="M121" i="10"/>
  <c r="V121" i="10" s="1"/>
  <c r="M122" i="10"/>
  <c r="V122" i="10" s="1"/>
  <c r="M123" i="10"/>
  <c r="V123" i="10" s="1"/>
  <c r="M124" i="10"/>
  <c r="V124" i="10" s="1"/>
  <c r="M125" i="10"/>
  <c r="V125" i="10" s="1"/>
  <c r="M126" i="10"/>
  <c r="V126" i="10" s="1"/>
  <c r="M127" i="10"/>
  <c r="V127" i="10" s="1"/>
  <c r="M128" i="10"/>
  <c r="V128" i="10" s="1"/>
  <c r="M129" i="10"/>
  <c r="V129" i="10" s="1"/>
  <c r="M130" i="10"/>
  <c r="V130" i="10" s="1"/>
  <c r="M131" i="10"/>
  <c r="M132" i="10"/>
  <c r="V132" i="10" s="1"/>
  <c r="M133" i="10"/>
  <c r="M134" i="10"/>
  <c r="M135" i="10"/>
  <c r="M136" i="10"/>
  <c r="V136" i="10" s="1"/>
  <c r="M137" i="10"/>
  <c r="V137" i="10" s="1"/>
  <c r="M138" i="10"/>
  <c r="M139" i="10"/>
  <c r="M140" i="10"/>
  <c r="M141" i="10"/>
  <c r="V141" i="10" s="1"/>
  <c r="M142" i="10"/>
  <c r="V142" i="10" s="1"/>
  <c r="M143" i="10"/>
  <c r="V143" i="10" s="1"/>
  <c r="M144" i="10"/>
  <c r="V144" i="10" s="1"/>
  <c r="M145" i="10"/>
  <c r="V145" i="10" s="1"/>
  <c r="N95" i="10"/>
  <c r="AA95" i="10" s="1"/>
  <c r="N101" i="10" l="1"/>
  <c r="W101" i="10" s="1"/>
  <c r="N85" i="10"/>
  <c r="AC85" i="10" s="1"/>
  <c r="N96" i="10"/>
  <c r="AC96" i="10" s="1"/>
  <c r="N72" i="10"/>
  <c r="AA72" i="10" s="1"/>
  <c r="N64" i="10"/>
  <c r="AB64" i="10" s="1"/>
  <c r="N122" i="10"/>
  <c r="AC122" i="10" s="1"/>
  <c r="N106" i="10"/>
  <c r="X106" i="10" s="1"/>
  <c r="N98" i="10"/>
  <c r="AB98" i="10" s="1"/>
  <c r="N74" i="10"/>
  <c r="AB74" i="10" s="1"/>
  <c r="N145" i="10"/>
  <c r="N137" i="10"/>
  <c r="X137" i="10" s="1"/>
  <c r="N121" i="10"/>
  <c r="X121" i="10" s="1"/>
  <c r="N113" i="10"/>
  <c r="P134" i="10"/>
  <c r="P126" i="10"/>
  <c r="P118" i="10"/>
  <c r="P110" i="10"/>
  <c r="P102" i="10"/>
  <c r="P94" i="10"/>
  <c r="P78" i="10"/>
  <c r="P141" i="10"/>
  <c r="P133" i="10"/>
  <c r="P125" i="10"/>
  <c r="P117" i="10"/>
  <c r="P109" i="10"/>
  <c r="P101" i="10"/>
  <c r="P93" i="10"/>
  <c r="P85" i="10"/>
  <c r="P77" i="10"/>
  <c r="P140" i="10"/>
  <c r="P132" i="10"/>
  <c r="P124" i="10"/>
  <c r="P116" i="10"/>
  <c r="P108" i="10"/>
  <c r="P100" i="10"/>
  <c r="P92" i="10"/>
  <c r="P84" i="10"/>
  <c r="P76" i="10"/>
  <c r="P139" i="10"/>
  <c r="P131" i="10"/>
  <c r="P123" i="10"/>
  <c r="P115" i="10"/>
  <c r="P107" i="10"/>
  <c r="P99" i="10"/>
  <c r="P91" i="10"/>
  <c r="P83" i="10"/>
  <c r="P122" i="10"/>
  <c r="P106" i="10"/>
  <c r="P98" i="10"/>
  <c r="P74" i="10"/>
  <c r="P145" i="10"/>
  <c r="P137" i="10"/>
  <c r="P121" i="10"/>
  <c r="P113" i="10"/>
  <c r="Y113" i="10" s="1"/>
  <c r="P96" i="10"/>
  <c r="P72" i="10"/>
  <c r="P64" i="10"/>
  <c r="P63" i="10"/>
  <c r="N89" i="10"/>
  <c r="X89" i="10" s="1"/>
  <c r="V101" i="10"/>
  <c r="X72" i="10"/>
  <c r="Y95" i="10"/>
  <c r="N132" i="10"/>
  <c r="X132" i="10" s="1"/>
  <c r="N124" i="10"/>
  <c r="AB124" i="10" s="1"/>
  <c r="N100" i="10"/>
  <c r="W100" i="10" s="1"/>
  <c r="N84" i="10"/>
  <c r="AC84" i="10" s="1"/>
  <c r="V135" i="10"/>
  <c r="V63" i="10"/>
  <c r="N63" i="10"/>
  <c r="W63" i="10" s="1"/>
  <c r="V134" i="10"/>
  <c r="V117" i="10"/>
  <c r="V133" i="10"/>
  <c r="V109" i="10"/>
  <c r="N77" i="10"/>
  <c r="AC77" i="10" s="1"/>
  <c r="V77" i="10"/>
  <c r="V95" i="10"/>
  <c r="V71" i="10"/>
  <c r="N71" i="10"/>
  <c r="U71" i="10" s="1"/>
  <c r="V79" i="10"/>
  <c r="V87" i="10"/>
  <c r="V85" i="10"/>
  <c r="N135" i="10"/>
  <c r="W135" i="10" s="1"/>
  <c r="V111" i="10"/>
  <c r="N111" i="10"/>
  <c r="W111" i="10" s="1"/>
  <c r="AC74" i="10"/>
  <c r="U96" i="10"/>
  <c r="AB96" i="10"/>
  <c r="W96" i="10"/>
  <c r="AB84" i="10"/>
  <c r="V78" i="10"/>
  <c r="AA101" i="10"/>
  <c r="AB101" i="10"/>
  <c r="N61" i="10"/>
  <c r="Z61" i="10" s="1"/>
  <c r="V61" i="10"/>
  <c r="N82" i="10"/>
  <c r="Y84" i="10"/>
  <c r="N68" i="10"/>
  <c r="Y68" i="10" s="1"/>
  <c r="N114" i="10"/>
  <c r="N73" i="10"/>
  <c r="AA73" i="10" s="1"/>
  <c r="N144" i="10"/>
  <c r="AC144" i="10" s="1"/>
  <c r="N120" i="10"/>
  <c r="AA120" i="10" s="1"/>
  <c r="N112" i="10"/>
  <c r="AC112" i="10" s="1"/>
  <c r="N141" i="10"/>
  <c r="AA141" i="10" s="1"/>
  <c r="N133" i="10"/>
  <c r="AA133" i="10" s="1"/>
  <c r="N125" i="10"/>
  <c r="AA125" i="10" s="1"/>
  <c r="N117" i="10"/>
  <c r="N109" i="10"/>
  <c r="U109" i="10" s="1"/>
  <c r="N69" i="10"/>
  <c r="X69" i="10" s="1"/>
  <c r="W72" i="10"/>
  <c r="AB72" i="10"/>
  <c r="AC101" i="10"/>
  <c r="V131" i="10"/>
  <c r="U101" i="10"/>
  <c r="N88" i="10"/>
  <c r="X145" i="10"/>
  <c r="AA145" i="10"/>
  <c r="W85" i="10"/>
  <c r="AB85" i="10"/>
  <c r="X64" i="10"/>
  <c r="AC64" i="10"/>
  <c r="W64" i="10"/>
  <c r="U64" i="10"/>
  <c r="V116" i="10"/>
  <c r="N116" i="10"/>
  <c r="Y116" i="10" s="1"/>
  <c r="N92" i="10"/>
  <c r="V76" i="10"/>
  <c r="N129" i="10"/>
  <c r="W129" i="10" s="1"/>
  <c r="N105" i="10"/>
  <c r="AB105" i="10" s="1"/>
  <c r="N97" i="10"/>
  <c r="Y97" i="10" s="1"/>
  <c r="N81" i="10"/>
  <c r="N65" i="10"/>
  <c r="AB65" i="10" s="1"/>
  <c r="X85" i="10"/>
  <c r="U72" i="10"/>
  <c r="AA122" i="10"/>
  <c r="U84" i="10"/>
  <c r="X84" i="10"/>
  <c r="V139" i="10"/>
  <c r="N128" i="10"/>
  <c r="N104" i="10"/>
  <c r="N80" i="10"/>
  <c r="N138" i="10"/>
  <c r="V138" i="10"/>
  <c r="N130" i="10"/>
  <c r="V90" i="10"/>
  <c r="N90" i="10"/>
  <c r="Y90" i="10" s="1"/>
  <c r="N66" i="10"/>
  <c r="Z66" i="10" s="1"/>
  <c r="V66" i="10"/>
  <c r="N143" i="10"/>
  <c r="Z143" i="10" s="1"/>
  <c r="N127" i="10"/>
  <c r="Y127" i="10" s="1"/>
  <c r="N119" i="10"/>
  <c r="N103" i="10"/>
  <c r="N87" i="10"/>
  <c r="Y87" i="10" s="1"/>
  <c r="N79" i="10"/>
  <c r="Y79" i="10" s="1"/>
  <c r="V140" i="10"/>
  <c r="N136" i="10"/>
  <c r="X77" i="10"/>
  <c r="U77" i="10"/>
  <c r="W77" i="10"/>
  <c r="AB77" i="10"/>
  <c r="AA77" i="10"/>
  <c r="AA74" i="10"/>
  <c r="Y74" i="10"/>
  <c r="N93" i="10"/>
  <c r="X113" i="10"/>
  <c r="AA113" i="10"/>
  <c r="AC106" i="10"/>
  <c r="AC72" i="10"/>
  <c r="AA96" i="10"/>
  <c r="AA64" i="10"/>
  <c r="Z77" i="10"/>
  <c r="X114" i="10"/>
  <c r="X74" i="10"/>
  <c r="V68" i="10"/>
  <c r="U85" i="10"/>
  <c r="X95" i="10"/>
  <c r="U95" i="10"/>
  <c r="W95" i="10"/>
  <c r="AB95" i="10"/>
  <c r="AC95" i="10"/>
  <c r="N140" i="10"/>
  <c r="N108" i="10"/>
  <c r="Z108" i="10" s="1"/>
  <c r="N76" i="10"/>
  <c r="N139" i="10"/>
  <c r="W139" i="10" s="1"/>
  <c r="N131" i="10"/>
  <c r="W131" i="10" s="1"/>
  <c r="N123" i="10"/>
  <c r="U123" i="10" s="1"/>
  <c r="N115" i="10"/>
  <c r="AB115" i="10" s="1"/>
  <c r="N107" i="10"/>
  <c r="W107" i="10" s="1"/>
  <c r="N99" i="10"/>
  <c r="X99" i="10" s="1"/>
  <c r="N91" i="10"/>
  <c r="AB91" i="10" s="1"/>
  <c r="N83" i="10"/>
  <c r="W83" i="10" s="1"/>
  <c r="N75" i="10"/>
  <c r="AB75" i="10" s="1"/>
  <c r="N67" i="10"/>
  <c r="W67" i="10" s="1"/>
  <c r="Y123" i="10"/>
  <c r="Y115" i="10"/>
  <c r="Z132" i="10"/>
  <c r="Z100" i="10"/>
  <c r="Z84" i="10"/>
  <c r="Y121" i="10"/>
  <c r="Y89" i="10"/>
  <c r="AB145" i="10"/>
  <c r="AB137" i="10"/>
  <c r="AB121" i="10"/>
  <c r="AB113" i="10"/>
  <c r="N142" i="10"/>
  <c r="N134" i="10"/>
  <c r="N126" i="10"/>
  <c r="N118" i="10"/>
  <c r="N110" i="10"/>
  <c r="N102" i="10"/>
  <c r="N94" i="10"/>
  <c r="N86" i="10"/>
  <c r="N78" i="10"/>
  <c r="N70" i="10"/>
  <c r="N62" i="10"/>
  <c r="W145" i="10"/>
  <c r="W137" i="10"/>
  <c r="W113" i="10"/>
  <c r="W89" i="10"/>
  <c r="W81" i="10"/>
  <c r="W65" i="10"/>
  <c r="Z89" i="10"/>
  <c r="Z81" i="10"/>
  <c r="Z65" i="10"/>
  <c r="AC113" i="10"/>
  <c r="U145" i="10"/>
  <c r="U137" i="10"/>
  <c r="U113" i="10"/>
  <c r="U97" i="10"/>
  <c r="U65" i="10"/>
  <c r="AC145" i="10"/>
  <c r="AC137" i="10"/>
  <c r="AC97" i="10"/>
  <c r="AC65" i="10"/>
  <c r="U105" i="10" l="1"/>
  <c r="Z105" i="10"/>
  <c r="Y105" i="10"/>
  <c r="AC105" i="10"/>
  <c r="W105" i="10"/>
  <c r="Z140" i="10"/>
  <c r="U122" i="10"/>
  <c r="AB122" i="10"/>
  <c r="W122" i="10"/>
  <c r="Y107" i="10"/>
  <c r="U124" i="10"/>
  <c r="AC124" i="10"/>
  <c r="X100" i="10"/>
  <c r="Z124" i="10"/>
  <c r="Z117" i="10"/>
  <c r="X101" i="10"/>
  <c r="U74" i="10"/>
  <c r="AA100" i="10"/>
  <c r="W123" i="10"/>
  <c r="AA137" i="10"/>
  <c r="W74" i="10"/>
  <c r="AA85" i="10"/>
  <c r="X122" i="10"/>
  <c r="X96" i="10"/>
  <c r="Z74" i="10"/>
  <c r="W98" i="10"/>
  <c r="Y132" i="10"/>
  <c r="Z68" i="10"/>
  <c r="U98" i="10"/>
  <c r="W73" i="10"/>
  <c r="AB106" i="10"/>
  <c r="Y117" i="10"/>
  <c r="W106" i="10"/>
  <c r="U106" i="10"/>
  <c r="Y99" i="10"/>
  <c r="Y92" i="10"/>
  <c r="U73" i="10"/>
  <c r="Z73" i="10"/>
  <c r="X98" i="10"/>
  <c r="Y124" i="10"/>
  <c r="AA98" i="10"/>
  <c r="AC98" i="10"/>
  <c r="AC73" i="10"/>
  <c r="U133" i="10"/>
  <c r="W97" i="10"/>
  <c r="Y65" i="10"/>
  <c r="Y131" i="10"/>
  <c r="AA124" i="10"/>
  <c r="AA106" i="10"/>
  <c r="AC121" i="10"/>
  <c r="U121" i="10"/>
  <c r="Z97" i="10"/>
  <c r="Y73" i="10"/>
  <c r="Y67" i="10"/>
  <c r="W124" i="10"/>
  <c r="Z63" i="10"/>
  <c r="AB73" i="10"/>
  <c r="Z67" i="10"/>
  <c r="Y135" i="10"/>
  <c r="Z121" i="10"/>
  <c r="W121" i="10"/>
  <c r="AB97" i="10"/>
  <c r="Y91" i="10"/>
  <c r="Y100" i="10"/>
  <c r="Y108" i="10"/>
  <c r="AA139" i="10"/>
  <c r="AA121" i="10"/>
  <c r="Z75" i="10"/>
  <c r="Y140" i="10"/>
  <c r="Z71" i="10"/>
  <c r="Z69" i="10"/>
  <c r="Y75" i="10"/>
  <c r="X123" i="10"/>
  <c r="AA123" i="10"/>
  <c r="AB63" i="10"/>
  <c r="U144" i="10"/>
  <c r="AA63" i="10"/>
  <c r="Z137" i="10"/>
  <c r="Z131" i="10"/>
  <c r="U63" i="10"/>
  <c r="Y137" i="10"/>
  <c r="AC125" i="10"/>
  <c r="X131" i="10"/>
  <c r="AA71" i="10"/>
  <c r="AC120" i="10"/>
  <c r="Z113" i="10"/>
  <c r="Y141" i="10"/>
  <c r="U89" i="10"/>
  <c r="AB107" i="10"/>
  <c r="AA135" i="10"/>
  <c r="X124" i="10"/>
  <c r="AC89" i="10"/>
  <c r="AB89" i="10"/>
  <c r="Z107" i="10"/>
  <c r="AA89" i="10"/>
  <c r="AA107" i="10"/>
  <c r="Y83" i="10"/>
  <c r="X107" i="10"/>
  <c r="X125" i="10"/>
  <c r="AA144" i="10"/>
  <c r="AC123" i="10"/>
  <c r="AB125" i="10"/>
  <c r="W125" i="10"/>
  <c r="U125" i="10"/>
  <c r="U107" i="10"/>
  <c r="AB129" i="10"/>
  <c r="AC107" i="10"/>
  <c r="AA131" i="10"/>
  <c r="Z123" i="10"/>
  <c r="U135" i="10"/>
  <c r="W132" i="10"/>
  <c r="AB132" i="10"/>
  <c r="X144" i="10"/>
  <c r="Z125" i="10"/>
  <c r="AC129" i="10"/>
  <c r="Z145" i="10"/>
  <c r="U67" i="10"/>
  <c r="AB144" i="10"/>
  <c r="U129" i="10"/>
  <c r="Z135" i="10"/>
  <c r="W144" i="10"/>
  <c r="Z133" i="10"/>
  <c r="AC131" i="10"/>
  <c r="AB123" i="10"/>
  <c r="AB135" i="10"/>
  <c r="W109" i="10"/>
  <c r="X73" i="10"/>
  <c r="AC132" i="10"/>
  <c r="Y125" i="10"/>
  <c r="X133" i="10"/>
  <c r="Z109" i="10"/>
  <c r="Z129" i="10"/>
  <c r="AC133" i="10"/>
  <c r="Y129" i="10"/>
  <c r="AC100" i="10"/>
  <c r="Y71" i="10"/>
  <c r="Z95" i="10"/>
  <c r="W112" i="10"/>
  <c r="W133" i="10"/>
  <c r="AB133" i="10"/>
  <c r="AB131" i="10"/>
  <c r="AC67" i="10"/>
  <c r="AC91" i="10"/>
  <c r="U91" i="10"/>
  <c r="X115" i="10"/>
  <c r="U111" i="10"/>
  <c r="U132" i="10"/>
  <c r="AA115" i="10"/>
  <c r="X91" i="10"/>
  <c r="Y145" i="10"/>
  <c r="AB112" i="10"/>
  <c r="AB100" i="10"/>
  <c r="U100" i="10"/>
  <c r="U83" i="10"/>
  <c r="AA112" i="10"/>
  <c r="AC109" i="10"/>
  <c r="AA84" i="10"/>
  <c r="X83" i="10"/>
  <c r="AB109" i="10"/>
  <c r="W84" i="10"/>
  <c r="Z115" i="10"/>
  <c r="Z139" i="10"/>
  <c r="X109" i="10"/>
  <c r="AA132" i="10"/>
  <c r="AB83" i="10"/>
  <c r="W115" i="10"/>
  <c r="AC139" i="10"/>
  <c r="AC75" i="10"/>
  <c r="AA67" i="10"/>
  <c r="Z79" i="10"/>
  <c r="U112" i="10"/>
  <c r="X120" i="10"/>
  <c r="W61" i="10"/>
  <c r="U61" i="10"/>
  <c r="X61" i="10"/>
  <c r="AB61" i="10"/>
  <c r="Y61" i="10"/>
  <c r="AA61" i="10"/>
  <c r="AC61" i="10"/>
  <c r="AC117" i="10"/>
  <c r="U117" i="10"/>
  <c r="X117" i="10"/>
  <c r="W117" i="10"/>
  <c r="AA117" i="10"/>
  <c r="AA114" i="10"/>
  <c r="AC114" i="10"/>
  <c r="U114" i="10"/>
  <c r="AB114" i="10"/>
  <c r="W114" i="10"/>
  <c r="AC111" i="10"/>
  <c r="X111" i="10"/>
  <c r="Y106" i="10"/>
  <c r="Z106" i="10"/>
  <c r="Y109" i="10"/>
  <c r="U139" i="10"/>
  <c r="U75" i="10"/>
  <c r="Z92" i="10"/>
  <c r="Z83" i="10"/>
  <c r="AC115" i="10"/>
  <c r="X139" i="10"/>
  <c r="X75" i="10"/>
  <c r="AB67" i="10"/>
  <c r="W91" i="10"/>
  <c r="W141" i="10"/>
  <c r="AA111" i="10"/>
  <c r="X112" i="10"/>
  <c r="AA109" i="10"/>
  <c r="AB120" i="10"/>
  <c r="Z122" i="10"/>
  <c r="Y122" i="10"/>
  <c r="Y133" i="10"/>
  <c r="AC83" i="10"/>
  <c r="U115" i="10"/>
  <c r="Y139" i="10"/>
  <c r="AA75" i="10"/>
  <c r="Z91" i="10"/>
  <c r="AB117" i="10"/>
  <c r="AB111" i="10"/>
  <c r="W120" i="10"/>
  <c r="U120" i="10"/>
  <c r="X141" i="10"/>
  <c r="U141" i="10"/>
  <c r="AC141" i="10"/>
  <c r="AB141" i="10"/>
  <c r="U69" i="10"/>
  <c r="W69" i="10"/>
  <c r="AA69" i="10"/>
  <c r="AB69" i="10"/>
  <c r="AC68" i="10"/>
  <c r="U68" i="10"/>
  <c r="X68" i="10"/>
  <c r="W68" i="10"/>
  <c r="AB68" i="10"/>
  <c r="AA68" i="10"/>
  <c r="Y82" i="10"/>
  <c r="Z82" i="10"/>
  <c r="AC135" i="10"/>
  <c r="X135" i="10"/>
  <c r="Y76" i="10"/>
  <c r="Z85" i="10"/>
  <c r="Y85" i="10"/>
  <c r="AC82" i="10"/>
  <c r="AB82" i="10"/>
  <c r="W82" i="10"/>
  <c r="AA82" i="10"/>
  <c r="X82" i="10"/>
  <c r="U82" i="10"/>
  <c r="Z141" i="10"/>
  <c r="Y77" i="10"/>
  <c r="AA83" i="10"/>
  <c r="AB139" i="10"/>
  <c r="W75" i="10"/>
  <c r="U131" i="10"/>
  <c r="X67" i="10"/>
  <c r="AA91" i="10"/>
  <c r="AC69" i="10"/>
  <c r="Y69" i="10"/>
  <c r="Z101" i="10"/>
  <c r="Y101" i="10"/>
  <c r="AC71" i="10"/>
  <c r="X71" i="10"/>
  <c r="W71" i="10"/>
  <c r="AB71" i="10"/>
  <c r="Y63" i="10"/>
  <c r="AC63" i="10"/>
  <c r="X63" i="10"/>
  <c r="AC130" i="10"/>
  <c r="U130" i="10"/>
  <c r="AA130" i="10"/>
  <c r="W130" i="10"/>
  <c r="AB130" i="10"/>
  <c r="X130" i="10"/>
  <c r="X81" i="10"/>
  <c r="AA81" i="10"/>
  <c r="Z76" i="10"/>
  <c r="AA99" i="10"/>
  <c r="U140" i="10"/>
  <c r="W140" i="10"/>
  <c r="AB140" i="10"/>
  <c r="AC140" i="10"/>
  <c r="X140" i="10"/>
  <c r="AA140" i="10"/>
  <c r="Z130" i="10"/>
  <c r="Y130" i="10"/>
  <c r="Z104" i="10"/>
  <c r="Y104" i="10"/>
  <c r="Z136" i="10"/>
  <c r="Y136" i="10"/>
  <c r="X103" i="10"/>
  <c r="AA103" i="10"/>
  <c r="AC103" i="10"/>
  <c r="AB103" i="10"/>
  <c r="W103" i="10"/>
  <c r="U103" i="10"/>
  <c r="AB99" i="10"/>
  <c r="AC79" i="10"/>
  <c r="U79" i="10"/>
  <c r="W79" i="10"/>
  <c r="AB79" i="10"/>
  <c r="AA79" i="10"/>
  <c r="X79" i="10"/>
  <c r="Z111" i="10"/>
  <c r="Y111" i="10"/>
  <c r="AC143" i="10"/>
  <c r="X143" i="10"/>
  <c r="W143" i="10"/>
  <c r="AB143" i="10"/>
  <c r="AA143" i="10"/>
  <c r="U143" i="10"/>
  <c r="Z112" i="10"/>
  <c r="Y112" i="10"/>
  <c r="AA92" i="10"/>
  <c r="U92" i="10"/>
  <c r="W92" i="10"/>
  <c r="AB92" i="10"/>
  <c r="AC92" i="10"/>
  <c r="X92" i="10"/>
  <c r="AC88" i="10"/>
  <c r="U88" i="10"/>
  <c r="AA88" i="10"/>
  <c r="AB88" i="10"/>
  <c r="X88" i="10"/>
  <c r="W88" i="10"/>
  <c r="Z64" i="10"/>
  <c r="Y64" i="10"/>
  <c r="AC81" i="10"/>
  <c r="U81" i="10"/>
  <c r="W99" i="10"/>
  <c r="U93" i="10"/>
  <c r="W93" i="10"/>
  <c r="X93" i="10"/>
  <c r="AC93" i="10"/>
  <c r="AA93" i="10"/>
  <c r="AB93" i="10"/>
  <c r="Z138" i="10"/>
  <c r="Y138" i="10"/>
  <c r="Y72" i="10"/>
  <c r="Z72" i="10"/>
  <c r="Z144" i="10"/>
  <c r="Y144" i="10"/>
  <c r="X97" i="10"/>
  <c r="AA97" i="10"/>
  <c r="AC104" i="10"/>
  <c r="U104" i="10"/>
  <c r="AA104" i="10"/>
  <c r="AB104" i="10"/>
  <c r="X104" i="10"/>
  <c r="W104" i="10"/>
  <c r="AB81" i="10"/>
  <c r="Z99" i="10"/>
  <c r="U108" i="10"/>
  <c r="W108" i="10"/>
  <c r="AC108" i="10"/>
  <c r="AB108" i="10"/>
  <c r="X108" i="10"/>
  <c r="AA108" i="10"/>
  <c r="Z93" i="10"/>
  <c r="Y93" i="10"/>
  <c r="AA87" i="10"/>
  <c r="U87" i="10"/>
  <c r="AC87" i="10"/>
  <c r="Z87" i="10"/>
  <c r="AB87" i="10"/>
  <c r="X87" i="10"/>
  <c r="W87" i="10"/>
  <c r="Y119" i="10"/>
  <c r="Z119" i="10"/>
  <c r="X138" i="10"/>
  <c r="U138" i="10"/>
  <c r="W138" i="10"/>
  <c r="AA138" i="10"/>
  <c r="AB138" i="10"/>
  <c r="AC138" i="10"/>
  <c r="X80" i="10"/>
  <c r="U80" i="10"/>
  <c r="W80" i="10"/>
  <c r="AB80" i="10"/>
  <c r="AA80" i="10"/>
  <c r="AC80" i="10"/>
  <c r="Y120" i="10"/>
  <c r="Z120" i="10"/>
  <c r="X129" i="10"/>
  <c r="AA129" i="10"/>
  <c r="X116" i="10"/>
  <c r="W116" i="10"/>
  <c r="AA116" i="10"/>
  <c r="U116" i="10"/>
  <c r="AB116" i="10"/>
  <c r="AC116" i="10"/>
  <c r="AC99" i="10"/>
  <c r="AB119" i="10"/>
  <c r="W119" i="10"/>
  <c r="X119" i="10"/>
  <c r="AA119" i="10"/>
  <c r="U119" i="10"/>
  <c r="AC119" i="10"/>
  <c r="X66" i="10"/>
  <c r="AC66" i="10"/>
  <c r="U66" i="10"/>
  <c r="W66" i="10"/>
  <c r="AB66" i="10"/>
  <c r="Y66" i="10"/>
  <c r="AA66" i="10"/>
  <c r="Z80" i="10"/>
  <c r="Y80" i="10"/>
  <c r="X128" i="10"/>
  <c r="AC128" i="10"/>
  <c r="AA128" i="10"/>
  <c r="W128" i="10"/>
  <c r="AB128" i="10"/>
  <c r="U128" i="10"/>
  <c r="X65" i="10"/>
  <c r="AA65" i="10"/>
  <c r="X105" i="10"/>
  <c r="AA105" i="10"/>
  <c r="Z98" i="10"/>
  <c r="Y98" i="10"/>
  <c r="Z116" i="10"/>
  <c r="U99" i="10"/>
  <c r="W136" i="10"/>
  <c r="AB136" i="10"/>
  <c r="U136" i="10"/>
  <c r="AA136" i="10"/>
  <c r="X136" i="10"/>
  <c r="AC136" i="10"/>
  <c r="X90" i="10"/>
  <c r="W90" i="10"/>
  <c r="AC90" i="10"/>
  <c r="AB90" i="10"/>
  <c r="U90" i="10"/>
  <c r="Z90" i="10"/>
  <c r="AA90" i="10"/>
  <c r="Y88" i="10"/>
  <c r="Z88" i="10"/>
  <c r="Z128" i="10"/>
  <c r="Y128" i="10"/>
  <c r="Z114" i="10"/>
  <c r="Y114" i="10"/>
  <c r="Y81" i="10"/>
  <c r="X76" i="10"/>
  <c r="AC76" i="10"/>
  <c r="W76" i="10"/>
  <c r="AB76" i="10"/>
  <c r="U76" i="10"/>
  <c r="AA76" i="10"/>
  <c r="Y103" i="10"/>
  <c r="Z103" i="10"/>
  <c r="X127" i="10"/>
  <c r="AA127" i="10"/>
  <c r="Z127" i="10"/>
  <c r="AC127" i="10"/>
  <c r="W127" i="10"/>
  <c r="AB127" i="10"/>
  <c r="U127" i="10"/>
  <c r="Z96" i="10"/>
  <c r="Y96" i="10"/>
  <c r="Y143" i="10"/>
  <c r="W86" i="10"/>
  <c r="AB86" i="10"/>
  <c r="Y86" i="10"/>
  <c r="AA86" i="10"/>
  <c r="X86" i="10"/>
  <c r="AC86" i="10"/>
  <c r="Z86" i="10"/>
  <c r="U86" i="10"/>
  <c r="W102" i="10"/>
  <c r="AB102" i="10"/>
  <c r="Z102" i="10"/>
  <c r="Y102" i="10"/>
  <c r="AA102" i="10"/>
  <c r="X102" i="10"/>
  <c r="AC102" i="10"/>
  <c r="U102" i="10"/>
  <c r="W110" i="10"/>
  <c r="AB110" i="10"/>
  <c r="Y110" i="10"/>
  <c r="AA110" i="10"/>
  <c r="X110" i="10"/>
  <c r="AC110" i="10"/>
  <c r="U110" i="10"/>
  <c r="Z110" i="10"/>
  <c r="W118" i="10"/>
  <c r="AB118" i="10"/>
  <c r="Y118" i="10"/>
  <c r="AA118" i="10"/>
  <c r="Z118" i="10"/>
  <c r="X118" i="10"/>
  <c r="U118" i="10"/>
  <c r="AC118" i="10"/>
  <c r="W62" i="10"/>
  <c r="AB62" i="10"/>
  <c r="Y62" i="10"/>
  <c r="AA62" i="10"/>
  <c r="X62" i="10"/>
  <c r="AC62" i="10"/>
  <c r="Z62" i="10"/>
  <c r="U62" i="10"/>
  <c r="W126" i="10"/>
  <c r="AB126" i="10"/>
  <c r="Z126" i="10"/>
  <c r="Y126" i="10"/>
  <c r="AA126" i="10"/>
  <c r="X126" i="10"/>
  <c r="AC126" i="10"/>
  <c r="U126" i="10"/>
  <c r="W94" i="10"/>
  <c r="AB94" i="10"/>
  <c r="Y94" i="10"/>
  <c r="Z94" i="10"/>
  <c r="AA94" i="10"/>
  <c r="X94" i="10"/>
  <c r="U94" i="10"/>
  <c r="AC94" i="10"/>
  <c r="W70" i="10"/>
  <c r="AB70" i="10"/>
  <c r="Y70" i="10"/>
  <c r="AA70" i="10"/>
  <c r="Z70" i="10"/>
  <c r="X70" i="10"/>
  <c r="AC70" i="10"/>
  <c r="U70" i="10"/>
  <c r="W134" i="10"/>
  <c r="AB134" i="10"/>
  <c r="Y134" i="10"/>
  <c r="AA134" i="10"/>
  <c r="X134" i="10"/>
  <c r="AC134" i="10"/>
  <c r="Z134" i="10"/>
  <c r="U134" i="10"/>
  <c r="W78" i="10"/>
  <c r="AB78" i="10"/>
  <c r="Z78" i="10"/>
  <c r="Y78" i="10"/>
  <c r="AA78" i="10"/>
  <c r="X78" i="10"/>
  <c r="U78" i="10"/>
  <c r="AC78" i="10"/>
  <c r="W142" i="10"/>
  <c r="AB142" i="10"/>
  <c r="Y142" i="10"/>
  <c r="AA142" i="10"/>
  <c r="Z142" i="10"/>
  <c r="X142" i="10"/>
  <c r="U142" i="10"/>
  <c r="AC142" i="10"/>
  <c r="A2" i="14"/>
  <c r="I4" i="10"/>
  <c r="A3" i="14" s="1"/>
  <c r="I5" i="10"/>
  <c r="A4" i="14" s="1"/>
  <c r="I6" i="10"/>
  <c r="A5" i="14" s="1"/>
  <c r="I7" i="10"/>
  <c r="A6" i="14" s="1"/>
  <c r="I8" i="10"/>
  <c r="A7" i="14" s="1"/>
  <c r="I9" i="10"/>
  <c r="A8" i="14" s="1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H3" i="14" l="1"/>
  <c r="I3" i="14"/>
  <c r="F3" i="14"/>
  <c r="H4" i="14"/>
  <c r="H8" i="14"/>
  <c r="H7" i="14"/>
  <c r="H5" i="14"/>
  <c r="H6" i="14"/>
  <c r="F2" i="14"/>
  <c r="H2" i="14"/>
  <c r="I2" i="14"/>
  <c r="B26" i="14"/>
  <c r="F26" i="14"/>
  <c r="I26" i="14"/>
  <c r="J26" i="14"/>
  <c r="B33" i="14"/>
  <c r="F33" i="14"/>
  <c r="I33" i="14"/>
  <c r="J33" i="14"/>
  <c r="B10" i="14"/>
  <c r="F10" i="14"/>
  <c r="I10" i="14"/>
  <c r="J10" i="14"/>
  <c r="B41" i="14"/>
  <c r="F41" i="14"/>
  <c r="I41" i="14"/>
  <c r="J41" i="14"/>
  <c r="B25" i="14"/>
  <c r="F25" i="14"/>
  <c r="I25" i="14"/>
  <c r="J25" i="14"/>
  <c r="B17" i="14"/>
  <c r="F17" i="14"/>
  <c r="I17" i="14"/>
  <c r="J17" i="14"/>
  <c r="B9" i="14"/>
  <c r="F9" i="14"/>
  <c r="I9" i="14"/>
  <c r="J9" i="14"/>
  <c r="B48" i="14"/>
  <c r="F48" i="14"/>
  <c r="I48" i="14"/>
  <c r="J48" i="14"/>
  <c r="B40" i="14"/>
  <c r="F40" i="14"/>
  <c r="I40" i="14"/>
  <c r="J40" i="14"/>
  <c r="B32" i="14"/>
  <c r="F32" i="14"/>
  <c r="I32" i="14"/>
  <c r="J32" i="14"/>
  <c r="B24" i="14"/>
  <c r="F24" i="14"/>
  <c r="I24" i="14"/>
  <c r="J24" i="14"/>
  <c r="B16" i="14"/>
  <c r="F16" i="14"/>
  <c r="I16" i="14"/>
  <c r="J16" i="14"/>
  <c r="F8" i="14"/>
  <c r="I8" i="14"/>
  <c r="F47" i="14"/>
  <c r="I47" i="14"/>
  <c r="J47" i="14"/>
  <c r="B47" i="14"/>
  <c r="F15" i="14"/>
  <c r="I15" i="14"/>
  <c r="J15" i="14"/>
  <c r="B15" i="14"/>
  <c r="B49" i="14"/>
  <c r="F49" i="14"/>
  <c r="I49" i="14"/>
  <c r="J49" i="14"/>
  <c r="F46" i="14"/>
  <c r="I46" i="14"/>
  <c r="J46" i="14"/>
  <c r="B46" i="14"/>
  <c r="F30" i="14"/>
  <c r="I30" i="14"/>
  <c r="J30" i="14"/>
  <c r="B30" i="14"/>
  <c r="F14" i="14"/>
  <c r="I14" i="14"/>
  <c r="J14" i="14"/>
  <c r="B14" i="14"/>
  <c r="B18" i="14"/>
  <c r="F18" i="14"/>
  <c r="I18" i="14"/>
  <c r="J18" i="14"/>
  <c r="G18" i="14"/>
  <c r="F39" i="14"/>
  <c r="I39" i="14"/>
  <c r="J39" i="14"/>
  <c r="B39" i="14"/>
  <c r="F31" i="14"/>
  <c r="I31" i="14"/>
  <c r="B31" i="14"/>
  <c r="J31" i="14"/>
  <c r="F23" i="14"/>
  <c r="I23" i="14"/>
  <c r="J23" i="14"/>
  <c r="B23" i="14"/>
  <c r="F7" i="14"/>
  <c r="I7" i="14"/>
  <c r="F38" i="14"/>
  <c r="I38" i="14"/>
  <c r="J38" i="14"/>
  <c r="B38" i="14"/>
  <c r="F22" i="14"/>
  <c r="I22" i="14"/>
  <c r="J22" i="14"/>
  <c r="B22" i="14"/>
  <c r="F6" i="14"/>
  <c r="I6" i="14"/>
  <c r="I45" i="14"/>
  <c r="J45" i="14"/>
  <c r="F45" i="14"/>
  <c r="B45" i="14"/>
  <c r="I37" i="14"/>
  <c r="J37" i="14"/>
  <c r="B37" i="14"/>
  <c r="F37" i="14"/>
  <c r="I29" i="14"/>
  <c r="J29" i="14"/>
  <c r="F29" i="14"/>
  <c r="B29" i="14"/>
  <c r="I21" i="14"/>
  <c r="J21" i="14"/>
  <c r="F21" i="14"/>
  <c r="B21" i="14"/>
  <c r="I13" i="14"/>
  <c r="J13" i="14"/>
  <c r="B13" i="14"/>
  <c r="F13" i="14"/>
  <c r="I5" i="14"/>
  <c r="F5" i="14"/>
  <c r="B34" i="14"/>
  <c r="F34" i="14"/>
  <c r="I34" i="14"/>
  <c r="J34" i="14"/>
  <c r="J36" i="14"/>
  <c r="I36" i="14"/>
  <c r="B36" i="14"/>
  <c r="F36" i="14"/>
  <c r="J20" i="14"/>
  <c r="B20" i="14"/>
  <c r="I20" i="14"/>
  <c r="F20" i="14"/>
  <c r="I4" i="14"/>
  <c r="F4" i="14"/>
  <c r="B42" i="14"/>
  <c r="F42" i="14"/>
  <c r="I42" i="14"/>
  <c r="J42" i="14"/>
  <c r="J44" i="14"/>
  <c r="B44" i="14"/>
  <c r="F44" i="14"/>
  <c r="I44" i="14"/>
  <c r="J28" i="14"/>
  <c r="B28" i="14"/>
  <c r="I28" i="14"/>
  <c r="F28" i="14"/>
  <c r="J12" i="14"/>
  <c r="B12" i="14"/>
  <c r="F12" i="14"/>
  <c r="I12" i="14"/>
  <c r="B43" i="14"/>
  <c r="J43" i="14"/>
  <c r="F43" i="14"/>
  <c r="I43" i="14"/>
  <c r="B35" i="14"/>
  <c r="F35" i="14"/>
  <c r="I35" i="14"/>
  <c r="J35" i="14"/>
  <c r="B27" i="14"/>
  <c r="J27" i="14"/>
  <c r="F27" i="14"/>
  <c r="I27" i="14"/>
  <c r="J19" i="14"/>
  <c r="B19" i="14"/>
  <c r="F19" i="14"/>
  <c r="I19" i="14"/>
  <c r="B11" i="14"/>
  <c r="F11" i="14"/>
  <c r="I11" i="14"/>
  <c r="J11" i="14"/>
  <c r="C3" i="14"/>
  <c r="C4" i="14" s="1"/>
  <c r="C5" i="14" s="1"/>
  <c r="C6" i="14" s="1"/>
  <c r="C7" i="14" s="1"/>
  <c r="C8" i="14" s="1"/>
  <c r="C3" i="10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2" i="14" l="1"/>
  <c r="L5" i="10"/>
  <c r="L6" i="10"/>
  <c r="L7" i="10"/>
  <c r="L8" i="10"/>
  <c r="L9" i="10"/>
  <c r="L10" i="10"/>
  <c r="L11" i="10"/>
  <c r="L12" i="10"/>
  <c r="L13" i="10"/>
  <c r="L14" i="10"/>
  <c r="L15" i="10"/>
  <c r="P15" i="10" s="1"/>
  <c r="L16" i="10"/>
  <c r="L17" i="10"/>
  <c r="L18" i="10"/>
  <c r="P18" i="10" s="1"/>
  <c r="L19" i="10"/>
  <c r="L20" i="10"/>
  <c r="P20" i="10" s="1"/>
  <c r="L21" i="10"/>
  <c r="L22" i="10"/>
  <c r="P22" i="10" s="1"/>
  <c r="L23" i="10"/>
  <c r="L24" i="10"/>
  <c r="L25" i="10"/>
  <c r="L26" i="10"/>
  <c r="P26" i="10" s="1"/>
  <c r="L27" i="10"/>
  <c r="P27" i="10" s="1"/>
  <c r="L28" i="10"/>
  <c r="L29" i="10"/>
  <c r="P29" i="10" s="1"/>
  <c r="L30" i="10"/>
  <c r="P30" i="10" s="1"/>
  <c r="L31" i="10"/>
  <c r="P31" i="10" s="1"/>
  <c r="L32" i="10"/>
  <c r="L33" i="10"/>
  <c r="L34" i="10"/>
  <c r="L35" i="10"/>
  <c r="P35" i="10" s="1"/>
  <c r="L36" i="10"/>
  <c r="P36" i="10" s="1"/>
  <c r="L37" i="10"/>
  <c r="P37" i="10" s="1"/>
  <c r="L38" i="10"/>
  <c r="L39" i="10"/>
  <c r="P39" i="10" s="1"/>
  <c r="L40" i="10"/>
  <c r="P40" i="10" s="1"/>
  <c r="L41" i="10"/>
  <c r="L42" i="10"/>
  <c r="L43" i="10"/>
  <c r="L44" i="10"/>
  <c r="L45" i="10"/>
  <c r="L46" i="10"/>
  <c r="L47" i="10"/>
  <c r="L48" i="10"/>
  <c r="L49" i="10"/>
  <c r="L50" i="10"/>
  <c r="L51" i="10"/>
  <c r="P51" i="10" s="1"/>
  <c r="L52" i="10"/>
  <c r="L53" i="10"/>
  <c r="P53" i="10" s="1"/>
  <c r="L54" i="10"/>
  <c r="P54" i="10" s="1"/>
  <c r="L55" i="10"/>
  <c r="P55" i="10" s="1"/>
  <c r="L56" i="10"/>
  <c r="P56" i="10" s="1"/>
  <c r="L57" i="10"/>
  <c r="L58" i="10"/>
  <c r="P58" i="10" s="1"/>
  <c r="L59" i="10"/>
  <c r="L60" i="10"/>
  <c r="P60" i="10" s="1"/>
  <c r="C29" i="10"/>
  <c r="D29" i="10"/>
  <c r="C30" i="10"/>
  <c r="D30" i="10"/>
  <c r="C31" i="10"/>
  <c r="D31" i="10"/>
  <c r="C32" i="10"/>
  <c r="D32" i="10"/>
  <c r="C33" i="10"/>
  <c r="D33" i="10"/>
  <c r="C34" i="10"/>
  <c r="D34" i="10"/>
  <c r="C35" i="10"/>
  <c r="D35" i="10"/>
  <c r="C36" i="10"/>
  <c r="D36" i="10"/>
  <c r="C37" i="10"/>
  <c r="D37" i="10"/>
  <c r="C38" i="10"/>
  <c r="D38" i="10"/>
  <c r="C39" i="10"/>
  <c r="D39" i="10"/>
  <c r="C40" i="10"/>
  <c r="D40" i="10"/>
  <c r="C41" i="10"/>
  <c r="D41" i="10"/>
  <c r="C42" i="10"/>
  <c r="D42" i="10"/>
  <c r="C43" i="10"/>
  <c r="D43" i="10"/>
  <c r="C44" i="10"/>
  <c r="D44" i="10"/>
  <c r="C45" i="10"/>
  <c r="D45" i="10"/>
  <c r="C46" i="10"/>
  <c r="D46" i="10"/>
  <c r="C47" i="10"/>
  <c r="D47" i="10"/>
  <c r="C48" i="10"/>
  <c r="D48" i="10"/>
  <c r="C49" i="10"/>
  <c r="D49" i="10"/>
  <c r="C50" i="10"/>
  <c r="D50" i="10"/>
  <c r="C51" i="10"/>
  <c r="D51" i="10"/>
  <c r="C52" i="10"/>
  <c r="D52" i="10"/>
  <c r="C53" i="10"/>
  <c r="D53" i="10"/>
  <c r="C54" i="10"/>
  <c r="D54" i="10"/>
  <c r="C55" i="10"/>
  <c r="D55" i="10"/>
  <c r="C56" i="10"/>
  <c r="D56" i="10"/>
  <c r="C57" i="10"/>
  <c r="D57" i="10"/>
  <c r="C58" i="10"/>
  <c r="D58" i="10"/>
  <c r="C59" i="10"/>
  <c r="D59" i="10"/>
  <c r="C60" i="10"/>
  <c r="D60" i="10"/>
  <c r="C4" i="10"/>
  <c r="D4" i="10"/>
  <c r="J3" i="14" s="1"/>
  <c r="C5" i="10"/>
  <c r="D5" i="10"/>
  <c r="J4" i="14" s="1"/>
  <c r="C6" i="10"/>
  <c r="D6" i="10"/>
  <c r="J5" i="14" s="1"/>
  <c r="C7" i="10"/>
  <c r="D7" i="10"/>
  <c r="J6" i="14" s="1"/>
  <c r="C8" i="10"/>
  <c r="D8" i="10"/>
  <c r="J7" i="14" s="1"/>
  <c r="C9" i="10"/>
  <c r="D9" i="10"/>
  <c r="J8" i="14" s="1"/>
  <c r="C10" i="10"/>
  <c r="D10" i="10"/>
  <c r="C11" i="10"/>
  <c r="D11" i="10"/>
  <c r="C12" i="10"/>
  <c r="D12" i="10"/>
  <c r="C13" i="10"/>
  <c r="D13" i="10"/>
  <c r="C14" i="10"/>
  <c r="D14" i="10"/>
  <c r="C15" i="10"/>
  <c r="D15" i="10"/>
  <c r="C16" i="10"/>
  <c r="D16" i="10"/>
  <c r="C17" i="10"/>
  <c r="D17" i="10"/>
  <c r="C18" i="10"/>
  <c r="D18" i="10"/>
  <c r="C19" i="10"/>
  <c r="D19" i="10"/>
  <c r="C20" i="10"/>
  <c r="D20" i="10"/>
  <c r="C21" i="10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M4" i="10"/>
  <c r="M5" i="10"/>
  <c r="M6" i="10"/>
  <c r="M7" i="10"/>
  <c r="N7" i="10" s="1"/>
  <c r="M8" i="10"/>
  <c r="N8" i="10" s="1"/>
  <c r="M9" i="10"/>
  <c r="M10" i="10"/>
  <c r="M11" i="10"/>
  <c r="M12" i="10"/>
  <c r="M13" i="10"/>
  <c r="M14" i="10"/>
  <c r="M15" i="10"/>
  <c r="N15" i="10" s="1"/>
  <c r="M16" i="10"/>
  <c r="N16" i="10" s="1"/>
  <c r="M17" i="10"/>
  <c r="M18" i="10"/>
  <c r="M19" i="10"/>
  <c r="M20" i="10"/>
  <c r="M21" i="10"/>
  <c r="M22" i="10"/>
  <c r="M23" i="10"/>
  <c r="N23" i="10" s="1"/>
  <c r="M24" i="10"/>
  <c r="N24" i="10" s="1"/>
  <c r="M25" i="10"/>
  <c r="M26" i="10"/>
  <c r="M27" i="10"/>
  <c r="M28" i="10"/>
  <c r="M29" i="10"/>
  <c r="M30" i="10"/>
  <c r="M31" i="10"/>
  <c r="N31" i="10" s="1"/>
  <c r="M32" i="10"/>
  <c r="N32" i="10" s="1"/>
  <c r="M33" i="10"/>
  <c r="M34" i="10"/>
  <c r="M35" i="10"/>
  <c r="M36" i="10"/>
  <c r="M37" i="10"/>
  <c r="M38" i="10"/>
  <c r="M39" i="10"/>
  <c r="N39" i="10" s="1"/>
  <c r="M40" i="10"/>
  <c r="N40" i="10" s="1"/>
  <c r="M41" i="10"/>
  <c r="M42" i="10"/>
  <c r="M43" i="10"/>
  <c r="M44" i="10"/>
  <c r="M45" i="10"/>
  <c r="M46" i="10"/>
  <c r="M47" i="10"/>
  <c r="N47" i="10" s="1"/>
  <c r="M48" i="10"/>
  <c r="N48" i="10" s="1"/>
  <c r="M49" i="10"/>
  <c r="M50" i="10"/>
  <c r="M51" i="10"/>
  <c r="M52" i="10"/>
  <c r="M53" i="10"/>
  <c r="M54" i="10"/>
  <c r="M55" i="10"/>
  <c r="N55" i="10" s="1"/>
  <c r="M56" i="10"/>
  <c r="N56" i="10" s="1"/>
  <c r="M57" i="10"/>
  <c r="M58" i="10"/>
  <c r="M59" i="10"/>
  <c r="M60" i="10"/>
  <c r="N22" i="10" l="1"/>
  <c r="N14" i="10"/>
  <c r="N58" i="10"/>
  <c r="N50" i="10"/>
  <c r="N42" i="10"/>
  <c r="N34" i="10"/>
  <c r="N26" i="10"/>
  <c r="N18" i="10"/>
  <c r="N10" i="10"/>
  <c r="P9" i="10"/>
  <c r="K9" i="10" s="1"/>
  <c r="B8" i="14" s="1"/>
  <c r="P7" i="10"/>
  <c r="K7" i="10" s="1"/>
  <c r="B6" i="14" s="1"/>
  <c r="P59" i="10"/>
  <c r="P43" i="10"/>
  <c r="P19" i="10"/>
  <c r="P11" i="10"/>
  <c r="P50" i="10"/>
  <c r="P42" i="10"/>
  <c r="P34" i="10"/>
  <c r="P10" i="10"/>
  <c r="P57" i="10"/>
  <c r="P49" i="10"/>
  <c r="P41" i="10"/>
  <c r="P33" i="10"/>
  <c r="P25" i="10"/>
  <c r="P17" i="10"/>
  <c r="P48" i="10"/>
  <c r="P32" i="10"/>
  <c r="P24" i="10"/>
  <c r="P16" i="10"/>
  <c r="P8" i="10"/>
  <c r="K8" i="10" s="1"/>
  <c r="B7" i="14" s="1"/>
  <c r="P47" i="10"/>
  <c r="P23" i="10"/>
  <c r="P46" i="10"/>
  <c r="P38" i="10"/>
  <c r="P14" i="10"/>
  <c r="P6" i="10"/>
  <c r="K6" i="10" s="1"/>
  <c r="B5" i="14" s="1"/>
  <c r="P45" i="10"/>
  <c r="P21" i="10"/>
  <c r="P13" i="10"/>
  <c r="P5" i="10"/>
  <c r="K5" i="10" s="1"/>
  <c r="B4" i="14" s="1"/>
  <c r="P52" i="10"/>
  <c r="P44" i="10"/>
  <c r="P28" i="10"/>
  <c r="P12" i="10"/>
  <c r="P4" i="10"/>
  <c r="K4" i="10" s="1"/>
  <c r="B3" i="14" s="1"/>
  <c r="N52" i="10"/>
  <c r="N44" i="10"/>
  <c r="W44" i="10" s="1"/>
  <c r="N36" i="10"/>
  <c r="W36" i="10" s="1"/>
  <c r="N28" i="10"/>
  <c r="N4" i="10"/>
  <c r="N49" i="10"/>
  <c r="AC49" i="10" s="1"/>
  <c r="N41" i="10"/>
  <c r="N17" i="10"/>
  <c r="N38" i="10"/>
  <c r="N6" i="10"/>
  <c r="N43" i="10"/>
  <c r="W43" i="10" s="1"/>
  <c r="N35" i="10"/>
  <c r="N57" i="10"/>
  <c r="V57" i="10" s="1"/>
  <c r="AB39" i="10"/>
  <c r="X39" i="10"/>
  <c r="U39" i="10"/>
  <c r="AB34" i="10"/>
  <c r="W34" i="10"/>
  <c r="V34" i="10"/>
  <c r="U34" i="10"/>
  <c r="X34" i="10"/>
  <c r="AC34" i="10"/>
  <c r="N19" i="10"/>
  <c r="N53" i="10"/>
  <c r="AB53" i="10" s="1"/>
  <c r="N45" i="10"/>
  <c r="V45" i="10" s="1"/>
  <c r="N29" i="10"/>
  <c r="W29" i="10" s="1"/>
  <c r="N21" i="10"/>
  <c r="AC31" i="10"/>
  <c r="AA31" i="10"/>
  <c r="W31" i="10"/>
  <c r="V31" i="10"/>
  <c r="U31" i="10"/>
  <c r="X47" i="10"/>
  <c r="W47" i="10"/>
  <c r="U47" i="10"/>
  <c r="AA47" i="10"/>
  <c r="AC47" i="10"/>
  <c r="V47" i="10"/>
  <c r="AB47" i="10"/>
  <c r="AC55" i="10"/>
  <c r="AA55" i="10"/>
  <c r="X55" i="10"/>
  <c r="W55" i="10"/>
  <c r="V55" i="10"/>
  <c r="Z55" i="10"/>
  <c r="U55" i="10"/>
  <c r="Y55" i="10"/>
  <c r="AB58" i="10"/>
  <c r="X58" i="10"/>
  <c r="W58" i="10"/>
  <c r="V58" i="10"/>
  <c r="AC58" i="10"/>
  <c r="U58" i="10"/>
  <c r="AB42" i="10"/>
  <c r="AC42" i="10"/>
  <c r="X42" i="10"/>
  <c r="U42" i="10"/>
  <c r="AB50" i="10"/>
  <c r="V50" i="10"/>
  <c r="X50" i="10"/>
  <c r="W50" i="10"/>
  <c r="U50" i="10"/>
  <c r="AC50" i="10"/>
  <c r="N59" i="10"/>
  <c r="X59" i="10" s="1"/>
  <c r="N51" i="10"/>
  <c r="V51" i="10" s="1"/>
  <c r="N27" i="10"/>
  <c r="N37" i="10"/>
  <c r="X37" i="10" s="1"/>
  <c r="N33" i="10"/>
  <c r="V33" i="10" s="1"/>
  <c r="N25" i="10"/>
  <c r="N13" i="10"/>
  <c r="N5" i="10"/>
  <c r="N60" i="10"/>
  <c r="V60" i="10" s="1"/>
  <c r="N20" i="10"/>
  <c r="N9" i="10"/>
  <c r="V35" i="10"/>
  <c r="W35" i="10"/>
  <c r="W45" i="10"/>
  <c r="AA45" i="10"/>
  <c r="U45" i="10"/>
  <c r="V42" i="10"/>
  <c r="W42" i="10"/>
  <c r="AB31" i="10"/>
  <c r="N30" i="10"/>
  <c r="X30" i="10" s="1"/>
  <c r="W39" i="10"/>
  <c r="V39" i="10"/>
  <c r="X31" i="10"/>
  <c r="AB55" i="10"/>
  <c r="AC39" i="10"/>
  <c r="N46" i="10"/>
  <c r="AC46" i="10" s="1"/>
  <c r="N12" i="10"/>
  <c r="N54" i="10"/>
  <c r="AB54" i="10" s="1"/>
  <c r="N11" i="10"/>
  <c r="AA39" i="10"/>
  <c r="AB44" i="10"/>
  <c r="W52" i="10"/>
  <c r="V52" i="10"/>
  <c r="U52" i="10"/>
  <c r="AC52" i="10"/>
  <c r="X52" i="10"/>
  <c r="AB52" i="10"/>
  <c r="AA52" i="10"/>
  <c r="X49" i="10"/>
  <c r="X36" i="10"/>
  <c r="AA48" i="10"/>
  <c r="X48" i="10"/>
  <c r="V48" i="10"/>
  <c r="W48" i="10"/>
  <c r="AC48" i="10"/>
  <c r="U48" i="10"/>
  <c r="AB48" i="10"/>
  <c r="X38" i="10"/>
  <c r="U38" i="10"/>
  <c r="W38" i="10"/>
  <c r="V38" i="10"/>
  <c r="AC38" i="10"/>
  <c r="AB38" i="10"/>
  <c r="AA38" i="10"/>
  <c r="AA32" i="10"/>
  <c r="X32" i="10"/>
  <c r="V32" i="10"/>
  <c r="AB32" i="10"/>
  <c r="W32" i="10"/>
  <c r="AC32" i="10"/>
  <c r="U32" i="10"/>
  <c r="AA56" i="10"/>
  <c r="X56" i="10"/>
  <c r="V56" i="10"/>
  <c r="AB56" i="10"/>
  <c r="W56" i="10"/>
  <c r="AC56" i="10"/>
  <c r="U56" i="10"/>
  <c r="AB41" i="10"/>
  <c r="AA41" i="10"/>
  <c r="W41" i="10"/>
  <c r="AC41" i="10"/>
  <c r="U41" i="10"/>
  <c r="X41" i="10"/>
  <c r="V41" i="10"/>
  <c r="AA40" i="10"/>
  <c r="X40" i="10"/>
  <c r="V40" i="10"/>
  <c r="W40" i="10"/>
  <c r="AB40" i="10"/>
  <c r="AC40" i="10"/>
  <c r="U40" i="10"/>
  <c r="X35" i="10"/>
  <c r="AA35" i="10"/>
  <c r="AA58" i="10"/>
  <c r="AA50" i="10"/>
  <c r="AA42" i="10"/>
  <c r="AA34" i="10"/>
  <c r="AB35" i="10"/>
  <c r="U51" i="10"/>
  <c r="U43" i="10"/>
  <c r="U35" i="10"/>
  <c r="AC35" i="10"/>
  <c r="AC43" i="10" l="1"/>
  <c r="AA36" i="10"/>
  <c r="AB36" i="10"/>
  <c r="AC36" i="10"/>
  <c r="U36" i="10"/>
  <c r="AA43" i="10"/>
  <c r="AB43" i="10"/>
  <c r="X43" i="10"/>
  <c r="V36" i="10"/>
  <c r="AC30" i="10"/>
  <c r="W30" i="10"/>
  <c r="AC29" i="10"/>
  <c r="AC57" i="10"/>
  <c r="X57" i="10"/>
  <c r="AA57" i="10"/>
  <c r="AB57" i="10"/>
  <c r="AB30" i="10"/>
  <c r="W49" i="10"/>
  <c r="AA44" i="10"/>
  <c r="X51" i="10"/>
  <c r="X44" i="10"/>
  <c r="U44" i="10"/>
  <c r="AC51" i="10"/>
  <c r="V44" i="10"/>
  <c r="AB49" i="10"/>
  <c r="U57" i="10"/>
  <c r="AC44" i="10"/>
  <c r="W57" i="10"/>
  <c r="V49" i="10"/>
  <c r="AA49" i="10"/>
  <c r="X29" i="10"/>
  <c r="AB29" i="10"/>
  <c r="U49" i="10"/>
  <c r="U29" i="10"/>
  <c r="AA37" i="10"/>
  <c r="V30" i="10"/>
  <c r="AC54" i="10"/>
  <c r="U30" i="10"/>
  <c r="U46" i="10"/>
  <c r="AC45" i="10"/>
  <c r="V43" i="10"/>
  <c r="AA51" i="10"/>
  <c r="AB51" i="10"/>
  <c r="U33" i="10"/>
  <c r="AA53" i="10"/>
  <c r="AA29" i="10"/>
  <c r="X45" i="10"/>
  <c r="V29" i="10"/>
  <c r="AA30" i="10"/>
  <c r="AB45" i="10"/>
  <c r="X53" i="10"/>
  <c r="W53" i="10"/>
  <c r="U59" i="10"/>
  <c r="AA46" i="10"/>
  <c r="V46" i="10"/>
  <c r="W46" i="10"/>
  <c r="X46" i="10"/>
  <c r="W60" i="10"/>
  <c r="AB33" i="10"/>
  <c r="V53" i="10"/>
  <c r="V37" i="10"/>
  <c r="X33" i="10"/>
  <c r="AC53" i="10"/>
  <c r="V54" i="10"/>
  <c r="AC33" i="10"/>
  <c r="AB37" i="10"/>
  <c r="U53" i="10"/>
  <c r="W54" i="10"/>
  <c r="AB46" i="10"/>
  <c r="U54" i="10"/>
  <c r="W33" i="10"/>
  <c r="W37" i="10"/>
  <c r="X54" i="10"/>
  <c r="AA33" i="10"/>
  <c r="AC37" i="10"/>
  <c r="U37" i="10"/>
  <c r="AA54" i="10"/>
  <c r="W51" i="10"/>
  <c r="AC59" i="10"/>
  <c r="AB59" i="10"/>
  <c r="AA59" i="10"/>
  <c r="AA60" i="10"/>
  <c r="AB60" i="10"/>
  <c r="AC60" i="10"/>
  <c r="W59" i="10"/>
  <c r="X60" i="10"/>
  <c r="V59" i="10"/>
  <c r="U60" i="10"/>
  <c r="Z51" i="10"/>
  <c r="Y51" i="10"/>
  <c r="Y46" i="10"/>
  <c r="Z46" i="10"/>
  <c r="Y38" i="10"/>
  <c r="Z38" i="10"/>
  <c r="Y30" i="10"/>
  <c r="Z30" i="10"/>
  <c r="Z58" i="10"/>
  <c r="Y58" i="10"/>
  <c r="Y29" i="10"/>
  <c r="Z29" i="10"/>
  <c r="Z57" i="10"/>
  <c r="Y57" i="10"/>
  <c r="Z40" i="10"/>
  <c r="Y40" i="10"/>
  <c r="Z39" i="10"/>
  <c r="Y39" i="10"/>
  <c r="Z31" i="10"/>
  <c r="Y31" i="10"/>
  <c r="Z59" i="10"/>
  <c r="Y59" i="10"/>
  <c r="Z60" i="10"/>
  <c r="Y60" i="10"/>
  <c r="Z47" i="10"/>
  <c r="Y47" i="10"/>
  <c r="Y45" i="10"/>
  <c r="Z45" i="10"/>
  <c r="Y37" i="10"/>
  <c r="Z37" i="10"/>
  <c r="Z44" i="10"/>
  <c r="Y44" i="10"/>
  <c r="Z36" i="10"/>
  <c r="Y36" i="10"/>
  <c r="Z56" i="10"/>
  <c r="Y56" i="10"/>
  <c r="Y43" i="10"/>
  <c r="Z43" i="10"/>
  <c r="Y35" i="10"/>
  <c r="Z35" i="10"/>
  <c r="Y54" i="10"/>
  <c r="Z54" i="10"/>
  <c r="Z32" i="10"/>
  <c r="Y32" i="10"/>
  <c r="Z50" i="10"/>
  <c r="Y50" i="10"/>
  <c r="Z42" i="10"/>
  <c r="Y42" i="10"/>
  <c r="Z34" i="10"/>
  <c r="Y34" i="10"/>
  <c r="Y53" i="10"/>
  <c r="Z53" i="10"/>
  <c r="Z48" i="10"/>
  <c r="Y48" i="10"/>
  <c r="Z49" i="10"/>
  <c r="Y49" i="10"/>
  <c r="Z41" i="10"/>
  <c r="Y41" i="10"/>
  <c r="Z33" i="10"/>
  <c r="Y33" i="10"/>
  <c r="Z52" i="10"/>
  <c r="Y52" i="10"/>
  <c r="E4" i="10"/>
  <c r="E5" i="10" s="1"/>
  <c r="E6" i="10" s="1"/>
  <c r="E7" i="10" s="1"/>
  <c r="E8" i="10" s="1"/>
  <c r="E9" i="10" s="1"/>
  <c r="E10" i="10" s="1"/>
  <c r="E11" i="10" s="1"/>
  <c r="E12" i="10" s="1"/>
  <c r="E13" i="10" s="1"/>
  <c r="E14" i="10" s="1"/>
  <c r="E15" i="10" s="1"/>
  <c r="E16" i="10" s="1"/>
  <c r="E17" i="10" s="1"/>
  <c r="E18" i="10" s="1"/>
  <c r="E19" i="10" s="1"/>
  <c r="E20" i="10" s="1"/>
  <c r="E21" i="10" s="1"/>
  <c r="E22" i="10" s="1"/>
  <c r="E23" i="10" s="1"/>
  <c r="E24" i="10" s="1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D3" i="10" l="1"/>
  <c r="J2" i="14" s="1"/>
  <c r="V15" i="10" l="1"/>
  <c r="AC15" i="10"/>
  <c r="U15" i="10"/>
  <c r="AB15" i="10"/>
  <c r="X15" i="10"/>
  <c r="AA15" i="10"/>
  <c r="W15" i="10"/>
  <c r="Y15" i="10"/>
  <c r="Z15" i="10"/>
  <c r="AC5" i="10"/>
  <c r="U5" i="10"/>
  <c r="V5" i="10"/>
  <c r="AB5" i="10"/>
  <c r="X5" i="10"/>
  <c r="AA5" i="10"/>
  <c r="W5" i="10"/>
  <c r="AB14" i="10"/>
  <c r="X14" i="10"/>
  <c r="AA14" i="10"/>
  <c r="AC14" i="10"/>
  <c r="U14" i="10"/>
  <c r="W14" i="10"/>
  <c r="V14" i="10"/>
  <c r="Z14" i="10"/>
  <c r="Y14" i="10"/>
  <c r="AA7" i="10"/>
  <c r="V7" i="10"/>
  <c r="W7" i="10"/>
  <c r="AC7" i="10"/>
  <c r="U7" i="10"/>
  <c r="AB7" i="10"/>
  <c r="X7" i="10"/>
  <c r="AB10" i="10"/>
  <c r="X10" i="10"/>
  <c r="AC10" i="10"/>
  <c r="U10" i="10"/>
  <c r="AA10" i="10"/>
  <c r="W10" i="10"/>
  <c r="V10" i="10"/>
  <c r="AB6" i="10"/>
  <c r="X6" i="10"/>
  <c r="V6" i="10"/>
  <c r="AC6" i="10"/>
  <c r="U6" i="10"/>
  <c r="AA6" i="10"/>
  <c r="W6" i="10"/>
  <c r="AB26" i="10"/>
  <c r="X26" i="10"/>
  <c r="AA26" i="10"/>
  <c r="W26" i="10"/>
  <c r="V26" i="10"/>
  <c r="AC26" i="10"/>
  <c r="U26" i="10"/>
  <c r="Y26" i="10"/>
  <c r="Z26" i="10"/>
  <c r="AC20" i="10"/>
  <c r="U20" i="10"/>
  <c r="W20" i="10"/>
  <c r="AA20" i="10"/>
  <c r="AB20" i="10"/>
  <c r="X20" i="10"/>
  <c r="V20" i="10"/>
  <c r="Y20" i="10"/>
  <c r="Z20" i="10"/>
  <c r="AC12" i="10"/>
  <c r="U12" i="10"/>
  <c r="AA12" i="10"/>
  <c r="W12" i="10"/>
  <c r="AB12" i="10"/>
  <c r="X12" i="10"/>
  <c r="V12" i="10"/>
  <c r="AC28" i="10"/>
  <c r="U28" i="10"/>
  <c r="AA28" i="10"/>
  <c r="W28" i="10"/>
  <c r="AB28" i="10"/>
  <c r="X28" i="10"/>
  <c r="V28" i="10"/>
  <c r="Z28" i="10"/>
  <c r="Y28" i="10"/>
  <c r="AB25" i="10"/>
  <c r="AA25" i="10"/>
  <c r="W25" i="10"/>
  <c r="V25" i="10"/>
  <c r="X25" i="10"/>
  <c r="AC25" i="10"/>
  <c r="U25" i="10"/>
  <c r="Y25" i="10"/>
  <c r="Z25" i="10"/>
  <c r="M3" i="10"/>
  <c r="L3" i="10"/>
  <c r="N3" i="10" l="1"/>
  <c r="AA3" i="10" s="1"/>
  <c r="AC21" i="10"/>
  <c r="U21" i="10"/>
  <c r="V21" i="10"/>
  <c r="AB21" i="10"/>
  <c r="X21" i="10"/>
  <c r="AA21" i="10"/>
  <c r="W21" i="10"/>
  <c r="Y21" i="10"/>
  <c r="Z21" i="10"/>
  <c r="Z10" i="10"/>
  <c r="Y10" i="10"/>
  <c r="Y8" i="10"/>
  <c r="Z8" i="10"/>
  <c r="Z9" i="10"/>
  <c r="Y9" i="10"/>
  <c r="Z5" i="10"/>
  <c r="Y5" i="10"/>
  <c r="V23" i="10"/>
  <c r="AA23" i="10"/>
  <c r="W23" i="10"/>
  <c r="AC23" i="10"/>
  <c r="U23" i="10"/>
  <c r="AB23" i="10"/>
  <c r="X23" i="10"/>
  <c r="Z23" i="10"/>
  <c r="Y23" i="10"/>
  <c r="AA16" i="10"/>
  <c r="W16" i="10"/>
  <c r="X16" i="10"/>
  <c r="V16" i="10"/>
  <c r="AC16" i="10"/>
  <c r="U16" i="10"/>
  <c r="AB16" i="10"/>
  <c r="V13" i="10"/>
  <c r="AC13" i="10"/>
  <c r="U13" i="10"/>
  <c r="AB13" i="10"/>
  <c r="X13" i="10"/>
  <c r="AA13" i="10"/>
  <c r="W13" i="10"/>
  <c r="AA8" i="10"/>
  <c r="W8" i="10"/>
  <c r="AC8" i="10"/>
  <c r="U8" i="10"/>
  <c r="V8" i="10"/>
  <c r="AB8" i="10"/>
  <c r="X8" i="10"/>
  <c r="AB9" i="10"/>
  <c r="AA9" i="10"/>
  <c r="W9" i="10"/>
  <c r="X9" i="10"/>
  <c r="V9" i="10"/>
  <c r="AC9" i="10"/>
  <c r="U9" i="10"/>
  <c r="Y16" i="10"/>
  <c r="Z16" i="10"/>
  <c r="Y13" i="10"/>
  <c r="Z13" i="10"/>
  <c r="V11" i="10"/>
  <c r="AB11" i="10"/>
  <c r="X11" i="10"/>
  <c r="U11" i="10"/>
  <c r="AC11" i="10"/>
  <c r="AA11" i="10"/>
  <c r="W11" i="10"/>
  <c r="AB18" i="10"/>
  <c r="X18" i="10"/>
  <c r="AC18" i="10"/>
  <c r="AA18" i="10"/>
  <c r="W18" i="10"/>
  <c r="V18" i="10"/>
  <c r="U18" i="10"/>
  <c r="Z18" i="10"/>
  <c r="Y18" i="10"/>
  <c r="Y4" i="10"/>
  <c r="Z4" i="10"/>
  <c r="Z6" i="10"/>
  <c r="Y6" i="10"/>
  <c r="AA24" i="10"/>
  <c r="W24" i="10"/>
  <c r="V24" i="10"/>
  <c r="X24" i="10"/>
  <c r="AC24" i="10"/>
  <c r="U24" i="10"/>
  <c r="AB24" i="10"/>
  <c r="Y24" i="10"/>
  <c r="Z24" i="10"/>
  <c r="AA17" i="10"/>
  <c r="W17" i="10"/>
  <c r="V17" i="10"/>
  <c r="AB17" i="10"/>
  <c r="AC17" i="10"/>
  <c r="U17" i="10"/>
  <c r="X17" i="10"/>
  <c r="Y17" i="10"/>
  <c r="Z17" i="10"/>
  <c r="U19" i="10"/>
  <c r="AB19" i="10"/>
  <c r="X19" i="10"/>
  <c r="V19" i="10"/>
  <c r="AA19" i="10"/>
  <c r="W19" i="10"/>
  <c r="AC19" i="10"/>
  <c r="Z19" i="10"/>
  <c r="Y19" i="10"/>
  <c r="Z11" i="10"/>
  <c r="Y11" i="10"/>
  <c r="Y12" i="10"/>
  <c r="Z12" i="10"/>
  <c r="AB27" i="10"/>
  <c r="X27" i="10"/>
  <c r="AA27" i="10"/>
  <c r="W27" i="10"/>
  <c r="AC27" i="10"/>
  <c r="V27" i="10"/>
  <c r="U27" i="10"/>
  <c r="Y27" i="10"/>
  <c r="Z27" i="10"/>
  <c r="Z7" i="10"/>
  <c r="Y7" i="10"/>
  <c r="AA22" i="10"/>
  <c r="AC22" i="10"/>
  <c r="U22" i="10"/>
  <c r="W22" i="10"/>
  <c r="AB22" i="10"/>
  <c r="X22" i="10"/>
  <c r="V22" i="10"/>
  <c r="Z22" i="10"/>
  <c r="Y22" i="10"/>
  <c r="AC4" i="10"/>
  <c r="U4" i="10"/>
  <c r="V4" i="10"/>
  <c r="AA4" i="10"/>
  <c r="W4" i="10"/>
  <c r="AB4" i="10"/>
  <c r="X4" i="10"/>
  <c r="P3" i="10"/>
  <c r="K3" i="10" l="1"/>
  <c r="B2" i="14" s="1"/>
  <c r="AB3" i="10"/>
  <c r="X3" i="10"/>
  <c r="V3" i="10"/>
  <c r="W3" i="10"/>
  <c r="AC3" i="10"/>
  <c r="U3" i="10"/>
  <c r="Y3" i="10"/>
  <c r="Z3" i="10"/>
  <c r="N62" i="4"/>
  <c r="O62" i="4" s="1"/>
  <c r="P62" i="4" s="1"/>
  <c r="N60" i="4"/>
  <c r="O60" i="4" s="1"/>
  <c r="P60" i="4" s="1"/>
  <c r="N58" i="4"/>
  <c r="O58" i="4" s="1"/>
  <c r="P58" i="4" s="1"/>
  <c r="N56" i="4"/>
  <c r="O56" i="4" s="1"/>
  <c r="P56" i="4" s="1"/>
  <c r="N54" i="4"/>
  <c r="O54" i="4" s="1"/>
  <c r="P54" i="4" s="1"/>
  <c r="N52" i="4"/>
  <c r="O52" i="4" s="1"/>
  <c r="P52" i="4" s="1"/>
  <c r="N50" i="4"/>
  <c r="O50" i="4" s="1"/>
  <c r="P50" i="4" s="1"/>
  <c r="Q50" i="4" s="1"/>
  <c r="R50" i="4" s="1"/>
  <c r="N49" i="4"/>
  <c r="O49" i="4" s="1"/>
  <c r="P49" i="4" s="1"/>
  <c r="N48" i="4"/>
  <c r="O48" i="4" s="1"/>
  <c r="P48" i="4" s="1"/>
  <c r="N46" i="4"/>
  <c r="O46" i="4" s="1"/>
  <c r="P46" i="4" s="1"/>
  <c r="N44" i="4"/>
  <c r="O44" i="4" s="1"/>
  <c r="P44" i="4" s="1"/>
  <c r="N42" i="4"/>
  <c r="O42" i="4" s="1"/>
  <c r="P42" i="4" s="1"/>
  <c r="N41" i="4"/>
  <c r="O41" i="4" s="1"/>
  <c r="P41" i="4" s="1"/>
  <c r="N39" i="4"/>
  <c r="O39" i="4" s="1"/>
  <c r="P39" i="4" s="1"/>
  <c r="N37" i="4"/>
  <c r="O37" i="4" s="1"/>
  <c r="P37" i="4" s="1"/>
  <c r="Q37" i="4" s="1"/>
  <c r="R37" i="4" s="1"/>
  <c r="N35" i="4"/>
  <c r="O35" i="4" s="1"/>
  <c r="P35" i="4" s="1"/>
  <c r="N30" i="4"/>
  <c r="O30" i="4" s="1"/>
  <c r="P30" i="4" s="1"/>
  <c r="N28" i="4"/>
  <c r="O28" i="4" s="1"/>
  <c r="P28" i="4" s="1"/>
  <c r="N26" i="4"/>
  <c r="O26" i="4" s="1"/>
  <c r="P26" i="4" s="1"/>
  <c r="N24" i="4"/>
  <c r="O24" i="4" s="1"/>
  <c r="P24" i="4" s="1"/>
  <c r="N22" i="4"/>
  <c r="O22" i="4" s="1"/>
  <c r="P22" i="4" s="1"/>
  <c r="N21" i="4"/>
  <c r="O21" i="4" s="1"/>
  <c r="P21" i="4" s="1"/>
  <c r="N19" i="4"/>
  <c r="O19" i="4" s="1"/>
  <c r="P19" i="4" s="1"/>
  <c r="N18" i="4"/>
  <c r="O18" i="4" s="1"/>
  <c r="P18" i="4" s="1"/>
  <c r="N17" i="4"/>
  <c r="O17" i="4" s="1"/>
  <c r="P17" i="4" s="1"/>
  <c r="N15" i="4"/>
  <c r="O15" i="4" s="1"/>
  <c r="P15" i="4" s="1"/>
  <c r="N13" i="4"/>
  <c r="O13" i="4" s="1"/>
  <c r="P13" i="4" s="1"/>
  <c r="N11" i="4"/>
  <c r="O11" i="4" s="1"/>
  <c r="P11" i="4" s="1"/>
  <c r="N10" i="4"/>
  <c r="O10" i="4" s="1"/>
  <c r="P10" i="4" s="1"/>
  <c r="N8" i="4"/>
  <c r="O8" i="4" s="1"/>
  <c r="P8" i="4" s="1"/>
  <c r="N6" i="4"/>
  <c r="O6" i="4" s="1"/>
  <c r="P6" i="4" s="1"/>
  <c r="N4" i="4"/>
  <c r="O4" i="4" s="1"/>
  <c r="P4" i="4" s="1"/>
  <c r="D27" i="4"/>
  <c r="D26" i="4"/>
  <c r="E26" i="4" s="1"/>
  <c r="F26" i="4" s="1"/>
  <c r="D25" i="4"/>
  <c r="D24" i="4"/>
  <c r="G24" i="4" s="1"/>
  <c r="H24" i="4" s="1"/>
  <c r="D23" i="4"/>
  <c r="D22" i="4"/>
  <c r="E22" i="4" s="1"/>
  <c r="D21" i="4"/>
  <c r="D20" i="4"/>
  <c r="D19" i="4"/>
  <c r="D18" i="4"/>
  <c r="E18" i="4" s="1"/>
  <c r="F18" i="4" s="1"/>
  <c r="D17" i="4"/>
  <c r="E17" i="4" s="1"/>
  <c r="F17" i="4" s="1"/>
  <c r="D16" i="4"/>
  <c r="G16" i="4" s="1"/>
  <c r="H16" i="4" s="1"/>
  <c r="D15" i="4"/>
  <c r="D14" i="4"/>
  <c r="D13" i="4"/>
  <c r="D12" i="4"/>
  <c r="D11" i="4"/>
  <c r="D10" i="4"/>
  <c r="E10" i="4" s="1"/>
  <c r="F10" i="4" s="1"/>
  <c r="D9" i="4"/>
  <c r="E9" i="4" s="1"/>
  <c r="F9" i="4" s="1"/>
  <c r="D8" i="4"/>
  <c r="D7" i="4"/>
  <c r="D6" i="4"/>
  <c r="D5" i="4"/>
  <c r="D4" i="4"/>
  <c r="D3" i="4"/>
  <c r="G5" i="4" l="1"/>
  <c r="H5" i="4" s="1"/>
  <c r="E5" i="4"/>
  <c r="F5" i="4" s="1"/>
  <c r="G7" i="4"/>
  <c r="H7" i="4" s="1"/>
  <c r="E7" i="4"/>
  <c r="F7" i="4" s="1"/>
  <c r="E8" i="4"/>
  <c r="F8" i="4" s="1"/>
  <c r="G8" i="4"/>
  <c r="H8" i="4" s="1"/>
  <c r="G13" i="4"/>
  <c r="H13" i="4" s="1"/>
  <c r="E13" i="4"/>
  <c r="F13" i="4" s="1"/>
  <c r="G15" i="4"/>
  <c r="H15" i="4" s="1"/>
  <c r="E15" i="4"/>
  <c r="F15" i="4" s="1"/>
  <c r="G21" i="4"/>
  <c r="H21" i="4" s="1"/>
  <c r="E21" i="4"/>
  <c r="F21" i="4" s="1"/>
  <c r="G23" i="4"/>
  <c r="H23" i="4" s="1"/>
  <c r="E23" i="4"/>
  <c r="F23" i="4" s="1"/>
  <c r="Q46" i="4"/>
  <c r="R46" i="4" s="1"/>
  <c r="Q52" i="4"/>
  <c r="R52" i="4" s="1"/>
  <c r="Q44" i="4"/>
  <c r="R44" i="4"/>
  <c r="Q35" i="4"/>
  <c r="R35" i="4" s="1"/>
  <c r="Q62" i="4"/>
  <c r="R62" i="4" s="1"/>
  <c r="Q54" i="4"/>
  <c r="R54" i="4" s="1"/>
  <c r="Q48" i="4"/>
  <c r="R48" i="4"/>
  <c r="Q39" i="4"/>
  <c r="R39" i="4" s="1"/>
  <c r="Q41" i="4"/>
  <c r="R41" i="4" s="1"/>
  <c r="Q49" i="4"/>
  <c r="R49" i="4" s="1"/>
  <c r="Q56" i="4"/>
  <c r="R56" i="4" s="1"/>
  <c r="Q58" i="4"/>
  <c r="R58" i="4" s="1"/>
  <c r="Q42" i="4"/>
  <c r="R42" i="4" s="1"/>
  <c r="Q60" i="4"/>
  <c r="R60" i="4" s="1"/>
  <c r="E4" i="4"/>
  <c r="F4" i="4" s="1"/>
  <c r="G10" i="4"/>
  <c r="H10" i="4" s="1"/>
  <c r="E12" i="4"/>
  <c r="F12" i="4" s="1"/>
  <c r="G18" i="4"/>
  <c r="H18" i="4" s="1"/>
  <c r="E20" i="4"/>
  <c r="F20" i="4" s="1"/>
  <c r="G26" i="4"/>
  <c r="H26" i="4" s="1"/>
  <c r="E25" i="4"/>
  <c r="F25" i="4" s="1"/>
  <c r="G4" i="4"/>
  <c r="H4" i="4" s="1"/>
  <c r="G12" i="4"/>
  <c r="H12" i="4" s="1"/>
  <c r="G20" i="4"/>
  <c r="H20" i="4" s="1"/>
  <c r="E3" i="4"/>
  <c r="F3" i="4" s="1"/>
  <c r="G9" i="4"/>
  <c r="H9" i="4" s="1"/>
  <c r="E11" i="4"/>
  <c r="G17" i="4"/>
  <c r="H17" i="4" s="1"/>
  <c r="E19" i="4"/>
  <c r="F22" i="4"/>
  <c r="G25" i="4"/>
  <c r="H25" i="4" s="1"/>
  <c r="E27" i="4"/>
  <c r="G6" i="4"/>
  <c r="H6" i="4" s="1"/>
  <c r="F11" i="4"/>
  <c r="G14" i="4"/>
  <c r="H14" i="4" s="1"/>
  <c r="E16" i="4"/>
  <c r="F16" i="4" s="1"/>
  <c r="F19" i="4"/>
  <c r="G22" i="4"/>
  <c r="H22" i="4" s="1"/>
  <c r="E24" i="4"/>
  <c r="F24" i="4" s="1"/>
  <c r="F27" i="4"/>
  <c r="E6" i="4"/>
  <c r="F6" i="4" s="1"/>
  <c r="E14" i="4"/>
  <c r="F14" i="4" s="1"/>
  <c r="G3" i="4"/>
  <c r="H3" i="4" s="1"/>
  <c r="G11" i="4"/>
  <c r="H11" i="4" s="1"/>
  <c r="G19" i="4"/>
  <c r="H19" i="4" s="1"/>
  <c r="G27" i="4"/>
  <c r="H27" i="4" s="1"/>
</calcChain>
</file>

<file path=xl/sharedStrings.xml><?xml version="1.0" encoding="utf-8"?>
<sst xmlns="http://schemas.openxmlformats.org/spreadsheetml/2006/main" count="513" uniqueCount="341">
  <si>
    <t>Trent</t>
  </si>
  <si>
    <t>SGS</t>
  </si>
  <si>
    <t>Position And Structure Details</t>
  </si>
  <si>
    <t>Run By:</t>
  </si>
  <si>
    <t>Role:</t>
  </si>
  <si>
    <t>People Manager - Electric</t>
  </si>
  <si>
    <t>Run Date:</t>
  </si>
  <si>
    <t>Run Time:</t>
  </si>
  <si>
    <t>Organisation Start Point:</t>
  </si>
  <si>
    <t>Organisation View:</t>
  </si>
  <si>
    <t>Full</t>
  </si>
  <si>
    <t>Path Display:</t>
  </si>
  <si>
    <t>Partial</t>
  </si>
  <si>
    <t>Effective Date:</t>
  </si>
  <si>
    <t>------</t>
  </si>
  <si>
    <t>Structure Level 1</t>
  </si>
  <si>
    <t>Structure Level 2</t>
  </si>
  <si>
    <t>Structure Level 3</t>
  </si>
  <si>
    <t>Structure Level 4</t>
  </si>
  <si>
    <t>Structure Level 5</t>
  </si>
  <si>
    <t>Structure Level 6</t>
  </si>
  <si>
    <t>Structure Level 7</t>
  </si>
  <si>
    <t>Structure Level 8</t>
  </si>
  <si>
    <t>Structure Level 9</t>
  </si>
  <si>
    <t>Structure Level 10</t>
  </si>
  <si>
    <t>Reporting Unit</t>
  </si>
  <si>
    <t>Position Name</t>
  </si>
  <si>
    <t>Position Reference</t>
  </si>
  <si>
    <t>Position Status</t>
  </si>
  <si>
    <t>Surname</t>
  </si>
  <si>
    <t>Forename</t>
  </si>
  <si>
    <t>Occupancy Reference</t>
  </si>
  <si>
    <t>Reference Number</t>
  </si>
  <si>
    <t>Payroll Reference Number</t>
  </si>
  <si>
    <t>Calculated FTE</t>
  </si>
  <si>
    <t>Actual Scalepoint Val</t>
  </si>
  <si>
    <t>Pro-Rated Actual Scalepoint Val</t>
  </si>
  <si>
    <t>Protected Scalepoint Val</t>
  </si>
  <si>
    <t>Pro-Rated Protected Scalepoint Val</t>
  </si>
  <si>
    <t>Actual Scalepoint Ref Code</t>
  </si>
  <si>
    <t>Protected Scalepoint Ref Code</t>
  </si>
  <si>
    <t>Grade Name</t>
  </si>
  <si>
    <t>Scale Ref Code</t>
  </si>
  <si>
    <t>Annual Scale Frequency</t>
  </si>
  <si>
    <t>Annual Protected Frequency</t>
  </si>
  <si>
    <t>Contractual Hours</t>
  </si>
  <si>
    <t>FT Hours</t>
  </si>
  <si>
    <t>Weeks Worked</t>
  </si>
  <si>
    <t>FT Weeks</t>
  </si>
  <si>
    <t>****</t>
  </si>
  <si>
    <r>
      <rPr>
        <b/>
        <i/>
        <sz val="18"/>
        <color rgb="FF00B0F0"/>
        <rFont val="Calibri"/>
        <family val="2"/>
        <scheme val="minor"/>
      </rPr>
      <t>Form last updated 14-4-22</t>
    </r>
    <r>
      <rPr>
        <b/>
        <sz val="11"/>
        <color rgb="FFFF0000"/>
        <rFont val="Calibri"/>
        <family val="2"/>
        <scheme val="minor"/>
      </rPr>
      <t xml:space="preserve">
Fill in</t>
    </r>
  </si>
  <si>
    <t>Fill in - make sure the number begins with APT!</t>
  </si>
  <si>
    <t>AUTOMATIC - useful check!</t>
  </si>
  <si>
    <t>AUTOMATIC from report</t>
  </si>
  <si>
    <t>Faculty to fill in first row only</t>
  </si>
  <si>
    <t>Fill in</t>
  </si>
  <si>
    <t>Automatic for data upload</t>
  </si>
  <si>
    <t>AUTOMATIC - from report</t>
  </si>
  <si>
    <t>Automatic</t>
  </si>
  <si>
    <t>Fill in if required</t>
  </si>
  <si>
    <t>AUTOMATIC - from report - can overwrite but need to unlock cells first!</t>
  </si>
  <si>
    <t>AUTOMATIC</t>
  </si>
  <si>
    <t>Employee Name</t>
  </si>
  <si>
    <t>APT</t>
  </si>
  <si>
    <t>Job Title</t>
  </si>
  <si>
    <t>Faculty</t>
  </si>
  <si>
    <t>Month Worked</t>
  </si>
  <si>
    <t>Requisition no.</t>
  </si>
  <si>
    <t>Date for upload</t>
  </si>
  <si>
    <t>Per ref for upload</t>
  </si>
  <si>
    <t>Occ ref for upload</t>
  </si>
  <si>
    <t>Element name</t>
  </si>
  <si>
    <t>Pay Grade</t>
  </si>
  <si>
    <t>Pay Point</t>
  </si>
  <si>
    <t>Grade and pay point</t>
  </si>
  <si>
    <t>Type Y if breaks need to be deducted from claim by HR</t>
  </si>
  <si>
    <t>Academic - Prep</t>
  </si>
  <si>
    <t>Total Hours Claimed</t>
  </si>
  <si>
    <t>Unsociable Hours (x0.25)</t>
  </si>
  <si>
    <t>Total Hours x1.5</t>
  </si>
  <si>
    <t>Total Hours x2</t>
  </si>
  <si>
    <t>Overall Hourly rate</t>
  </si>
  <si>
    <t>25 Holiday pay</t>
  </si>
  <si>
    <t>30 Holiday Pay</t>
  </si>
  <si>
    <t>Prep Allowance Pay</t>
  </si>
  <si>
    <t>Prep Holiday Pay</t>
  </si>
  <si>
    <t>No Prep Holiday Pay</t>
  </si>
  <si>
    <t>Unsociable Hours due</t>
  </si>
  <si>
    <t>Total x1.5 due</t>
  </si>
  <si>
    <t>Total x2 due</t>
  </si>
  <si>
    <t>Manager Approval (Name)</t>
  </si>
  <si>
    <t>Approval Date</t>
  </si>
  <si>
    <t>HR Input (Name)</t>
  </si>
  <si>
    <t>HR Input Date</t>
  </si>
  <si>
    <t>HR Checked (Name)</t>
  </si>
  <si>
    <t>HR Checked Date</t>
  </si>
  <si>
    <t xml:space="preserve">Manager Comments: 
</t>
  </si>
  <si>
    <t xml:space="preserve">HR Comments: </t>
  </si>
  <si>
    <t>PER_REF_NO</t>
  </si>
  <si>
    <t>ELEMENT_NAME</t>
  </si>
  <si>
    <t>PAY_DATE</t>
  </si>
  <si>
    <t>INPUT_CASH</t>
  </si>
  <si>
    <t>INPUT_UNITS</t>
  </si>
  <si>
    <t>INPUT_TIME</t>
  </si>
  <si>
    <t>EARNED_DATE</t>
  </si>
  <si>
    <t>OBJECT</t>
  </si>
  <si>
    <t>OCC_REF_NO</t>
  </si>
  <si>
    <t>NAME</t>
  </si>
  <si>
    <t>COST_CODE</t>
  </si>
  <si>
    <t>COSTING_RULE</t>
  </si>
  <si>
    <t>REINSTATE_I</t>
  </si>
  <si>
    <t>Fill in first row only</t>
  </si>
  <si>
    <t>Temporary elements data conversion</t>
  </si>
  <si>
    <t>Last date of month look up</t>
  </si>
  <si>
    <t>Other Elements</t>
  </si>
  <si>
    <t>MPL</t>
  </si>
  <si>
    <t>with preparation</t>
  </si>
  <si>
    <t>MPL Basic with prep</t>
  </si>
  <si>
    <t>January</t>
  </si>
  <si>
    <t>MPL Basic without prep</t>
  </si>
  <si>
    <t>February</t>
  </si>
  <si>
    <t>NQL</t>
  </si>
  <si>
    <t>NQL Basic with prep</t>
  </si>
  <si>
    <t>March</t>
  </si>
  <si>
    <t>NQL Basic without prep</t>
  </si>
  <si>
    <t>April</t>
  </si>
  <si>
    <t>Unsociable Hours</t>
  </si>
  <si>
    <t>May</t>
  </si>
  <si>
    <t>Additional Hours 1.5</t>
  </si>
  <si>
    <t>June</t>
  </si>
  <si>
    <t>Additional Hours 2</t>
  </si>
  <si>
    <t>July</t>
  </si>
  <si>
    <t>August</t>
  </si>
  <si>
    <t>September</t>
  </si>
  <si>
    <t>HAY10</t>
  </si>
  <si>
    <t>without preparation</t>
  </si>
  <si>
    <t>CB Basic Hours</t>
  </si>
  <si>
    <t>October</t>
  </si>
  <si>
    <t>HAY11</t>
  </si>
  <si>
    <t>November</t>
  </si>
  <si>
    <t>HAY12</t>
  </si>
  <si>
    <t>December</t>
  </si>
  <si>
    <t>HAY6</t>
  </si>
  <si>
    <t>HAY7</t>
  </si>
  <si>
    <t>This will need to be updated each calendar year!</t>
  </si>
  <si>
    <t>HAY8</t>
  </si>
  <si>
    <t>HAY9</t>
  </si>
  <si>
    <t>Apprentice</t>
  </si>
  <si>
    <t>MKT</t>
  </si>
  <si>
    <t>Corporate Staff</t>
  </si>
  <si>
    <t>Academic Staff</t>
  </si>
  <si>
    <t>Scale</t>
  </si>
  <si>
    <t>Point</t>
  </si>
  <si>
    <t>FTE Rate</t>
  </si>
  <si>
    <t>Hourly rate</t>
  </si>
  <si>
    <t>Holiday 25 days</t>
  </si>
  <si>
    <t>Pay incl. holiday (25)</t>
  </si>
  <si>
    <t>Holiday 30 days</t>
  </si>
  <si>
    <t>Pay incl. holiday (30)</t>
  </si>
  <si>
    <t>Without Preparation</t>
  </si>
  <si>
    <t>Hay 11</t>
  </si>
  <si>
    <t>Total Hourly rate</t>
  </si>
  <si>
    <t>Holiday</t>
  </si>
  <si>
    <t>Total Hourly rate with holiday</t>
  </si>
  <si>
    <t>Hay 10</t>
  </si>
  <si>
    <t>Hay 9</t>
  </si>
  <si>
    <t>Hay 8</t>
  </si>
  <si>
    <t>H7/34</t>
  </si>
  <si>
    <t>Hay 7</t>
  </si>
  <si>
    <t>H7/35</t>
  </si>
  <si>
    <t>34A</t>
  </si>
  <si>
    <t>H7/36</t>
  </si>
  <si>
    <t>H7/37</t>
  </si>
  <si>
    <t>Hay 6</t>
  </si>
  <si>
    <t>41A</t>
  </si>
  <si>
    <t>With Preparation</t>
  </si>
  <si>
    <t>Preparation Allowance</t>
  </si>
  <si>
    <t>Total Hourly Rate</t>
  </si>
  <si>
    <t>Hourly</t>
  </si>
  <si>
    <t>Holiday 25</t>
  </si>
  <si>
    <t>Holiday 30</t>
  </si>
  <si>
    <t>Prep</t>
  </si>
  <si>
    <t>Prep Holiday</t>
  </si>
  <si>
    <t>No Prep Holiday</t>
  </si>
  <si>
    <t>point 17</t>
  </si>
  <si>
    <t>Hay_11</t>
  </si>
  <si>
    <t>point 19</t>
  </si>
  <si>
    <t>point 20</t>
  </si>
  <si>
    <t>point 18</t>
  </si>
  <si>
    <t>Hay_10</t>
  </si>
  <si>
    <t>point 21</t>
  </si>
  <si>
    <t>point 22</t>
  </si>
  <si>
    <t>point 23</t>
  </si>
  <si>
    <t>point 24</t>
  </si>
  <si>
    <t>Hay_9</t>
  </si>
  <si>
    <t>point 25</t>
  </si>
  <si>
    <t>point 26</t>
  </si>
  <si>
    <t>point 27</t>
  </si>
  <si>
    <t>point 28</t>
  </si>
  <si>
    <t>point 29</t>
  </si>
  <si>
    <t>Hay_8</t>
  </si>
  <si>
    <t>point 30</t>
  </si>
  <si>
    <t>point 31</t>
  </si>
  <si>
    <t>point 32</t>
  </si>
  <si>
    <t>point 33</t>
  </si>
  <si>
    <t>Hay_7</t>
  </si>
  <si>
    <t>point 34</t>
  </si>
  <si>
    <t>point 34A</t>
  </si>
  <si>
    <t>point 35</t>
  </si>
  <si>
    <t>point 36</t>
  </si>
  <si>
    <t>point 37</t>
  </si>
  <si>
    <t>Hay_6</t>
  </si>
  <si>
    <t>point 38</t>
  </si>
  <si>
    <t>point 39</t>
  </si>
  <si>
    <t>point 40</t>
  </si>
  <si>
    <t>point 41</t>
  </si>
  <si>
    <t>point 41A</t>
  </si>
  <si>
    <t>NQL 2</t>
  </si>
  <si>
    <t>NQL 3</t>
  </si>
  <si>
    <t>NQL 4</t>
  </si>
  <si>
    <t>MPL 1</t>
  </si>
  <si>
    <t>MPL 2</t>
  </si>
  <si>
    <t>MPL 3</t>
  </si>
  <si>
    <t>MPL 4</t>
  </si>
  <si>
    <t>MPL 5</t>
  </si>
  <si>
    <t>MPL 6</t>
  </si>
  <si>
    <t>MPL 7</t>
  </si>
  <si>
    <t>MPL 8</t>
  </si>
  <si>
    <t>Hay 34</t>
  </si>
  <si>
    <t>Hay 35</t>
  </si>
  <si>
    <t>Hay 36</t>
  </si>
  <si>
    <t>Hay 37</t>
  </si>
  <si>
    <t>Train_Meet</t>
  </si>
  <si>
    <t>Living Wage</t>
  </si>
  <si>
    <t>Apprentice_Other</t>
  </si>
  <si>
    <t>Under 18</t>
  </si>
  <si>
    <t>18-20</t>
  </si>
  <si>
    <t>21 and over</t>
  </si>
  <si>
    <t>Student Amb.</t>
  </si>
  <si>
    <t>HE Student Amb.</t>
  </si>
  <si>
    <t>Bar Staff</t>
  </si>
  <si>
    <t>Student Tech.</t>
  </si>
  <si>
    <t>Management</t>
  </si>
  <si>
    <t>0a</t>
  </si>
  <si>
    <t>0b</t>
  </si>
  <si>
    <t>0c</t>
  </si>
  <si>
    <t>0d</t>
  </si>
  <si>
    <t>0e</t>
  </si>
  <si>
    <t>13a</t>
  </si>
  <si>
    <t>16a</t>
  </si>
  <si>
    <t>Academic</t>
  </si>
  <si>
    <t>Additional_Learning_Support</t>
  </si>
  <si>
    <t>Apprenticeships_and_Offsite</t>
  </si>
  <si>
    <t>Berkeley_Green_Engineering</t>
  </si>
  <si>
    <t>Construction</t>
  </si>
  <si>
    <t>Creative</t>
  </si>
  <si>
    <t>Culture_Sport_and_Media</t>
  </si>
  <si>
    <t>Employability_and_Progression</t>
  </si>
  <si>
    <t>Facilities_Management</t>
  </si>
  <si>
    <t>Finance</t>
  </si>
  <si>
    <t>Group_Executive</t>
  </si>
  <si>
    <t>Higher_Education</t>
  </si>
  <si>
    <t>Human_Resources</t>
  </si>
  <si>
    <t>IT_Services</t>
  </si>
  <si>
    <t>Marketing_and_Communications</t>
  </si>
  <si>
    <t>Money_Management_Service</t>
  </si>
  <si>
    <t>Procurement</t>
  </si>
  <si>
    <t>Projects</t>
  </si>
  <si>
    <t>Quality_Teaching_and_Learning</t>
  </si>
  <si>
    <t>SGS_Wellbeing_Services</t>
  </si>
  <si>
    <t>Sports_Academy</t>
  </si>
  <si>
    <t>The_Chase</t>
  </si>
  <si>
    <t>Vocational</t>
  </si>
  <si>
    <t>Apprentice 1 -Under 18</t>
  </si>
  <si>
    <t>Apprentice 2 - 18-20</t>
  </si>
  <si>
    <t>Apprentice 3 - 21 and over</t>
  </si>
  <si>
    <t>Apprentice 8 - HE Student Ambassador (U23)</t>
  </si>
  <si>
    <t>Apprentice 5 - Living Wage</t>
  </si>
  <si>
    <t>Apprentice 7 - Student Technician</t>
  </si>
  <si>
    <t>01 - MPL1</t>
  </si>
  <si>
    <t>02 - MPL2</t>
  </si>
  <si>
    <t>03 - MPL3</t>
  </si>
  <si>
    <t>04 - MPL4</t>
  </si>
  <si>
    <t>05 - MPL5</t>
  </si>
  <si>
    <t>06 - MPL6</t>
  </si>
  <si>
    <t>07 - MPL7</t>
  </si>
  <si>
    <t>08 - MPL8</t>
  </si>
  <si>
    <t>MS 0a</t>
  </si>
  <si>
    <t>MS 0-a</t>
  </si>
  <si>
    <t>MS 0b</t>
  </si>
  <si>
    <t>MS 0-b</t>
  </si>
  <si>
    <t>MS 0c</t>
  </si>
  <si>
    <t>MS 0-c</t>
  </si>
  <si>
    <t>MS 0d</t>
  </si>
  <si>
    <t>MS 0-d</t>
  </si>
  <si>
    <t>MS 0e</t>
  </si>
  <si>
    <t>MS 0-e</t>
  </si>
  <si>
    <t>MS 1</t>
  </si>
  <si>
    <t>MS 2</t>
  </si>
  <si>
    <t>MS 3</t>
  </si>
  <si>
    <t>MS 4</t>
  </si>
  <si>
    <t>MS 5</t>
  </si>
  <si>
    <t>MS 6</t>
  </si>
  <si>
    <t>MS 7</t>
  </si>
  <si>
    <t>MS 8</t>
  </si>
  <si>
    <t>MS 9</t>
  </si>
  <si>
    <t>MS 10</t>
  </si>
  <si>
    <t>MS 11</t>
  </si>
  <si>
    <t>MS 12</t>
  </si>
  <si>
    <t>MS 13a</t>
  </si>
  <si>
    <t>MS 13</t>
  </si>
  <si>
    <t>MS 14</t>
  </si>
  <si>
    <t>MS 15</t>
  </si>
  <si>
    <t>MS 16</t>
  </si>
  <si>
    <t>MS 16a</t>
  </si>
  <si>
    <t>MS 17</t>
  </si>
  <si>
    <t>MS 18</t>
  </si>
  <si>
    <t>MS 19</t>
  </si>
  <si>
    <t>MS 20</t>
  </si>
  <si>
    <t>MS 21</t>
  </si>
  <si>
    <t>MS 22</t>
  </si>
  <si>
    <t>MS 23</t>
  </si>
  <si>
    <t>MS 24</t>
  </si>
  <si>
    <t>Instructions</t>
  </si>
  <si>
    <t>Run iTrent report</t>
  </si>
  <si>
    <t>People Manager Guide to running Position and Structure Reports.pdf </t>
  </si>
  <si>
    <t>Open the iTrent report. Copy the whole report eg by clicking in the top left cell</t>
  </si>
  <si>
    <t>Paste iTrent report into 'Paste report here' tab</t>
  </si>
  <si>
    <t>Complete columns in white on CLAIMS sheet</t>
  </si>
  <si>
    <t>Ignore the yellow columns H to K</t>
  </si>
  <si>
    <t>New sickness reqs include the word SICK in the req number. Make sure you add this into the req number to ensure it is coded as sickness</t>
  </si>
  <si>
    <t>You shouldn't need to amend the columns which autofill, but do sense check them!</t>
  </si>
  <si>
    <t>Authorise etc</t>
  </si>
  <si>
    <t>Instructions for HR for data upload</t>
  </si>
  <si>
    <t>For data upload' tab should populate automatically, from the relevant columns in the 'Claims NEW' tab</t>
  </si>
  <si>
    <t>The only exception is that you need to add in the first line of the PAY_DATE column, and the remaining lines will then autopopulate</t>
  </si>
  <si>
    <t>Check that there are no formula errors in the 'For data upload' tab. Investigate if there are</t>
  </si>
  <si>
    <t>To upload into iTrent</t>
  </si>
  <si>
    <t>Copy the tab 'For data upload' into a new spreadsheet</t>
  </si>
  <si>
    <t>Save the new spreadsheet as a CSV (comma delimited) file</t>
  </si>
  <si>
    <t>Delete the formulae from all rows below your last row of data, or these will cause exceptions in the upload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</si>
</sst>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"/>
    <numFmt numFmtId="165" formatCode="&quot;£&quot;#,##0.0000"/>
    <numFmt numFmtId="166" formatCode="#,##0.0000"/>
  </numFmts>
  <fonts count="1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rgb="FF00B0F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1" fillId="0" borderId="0" applyNumberFormat="0" applyFill="0" applyBorder="0" applyAlignment="0" applyProtection="0"/>
  </cellStyleXfs>
  <cellXfs count="153">
    <xf numFmtId="0" fontId="0" fillId="0" borderId="0" xfId="0"/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164" fontId="0" fillId="0" borderId="2" xfId="0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164" fontId="0" fillId="0" borderId="4" xfId="0" applyNumberFormat="1" applyBorder="1" applyAlignment="1" applyProtection="1">
      <alignment horizontal="center"/>
      <protection hidden="1"/>
    </xf>
    <xf numFmtId="164" fontId="0" fillId="6" borderId="0" xfId="0" applyNumberFormat="1" applyFill="1" applyAlignment="1" applyProtection="1">
      <alignment horizontal="center"/>
      <protection hidden="1"/>
    </xf>
    <xf numFmtId="164" fontId="0" fillId="5" borderId="0" xfId="0" applyNumberFormat="1" applyFill="1" applyAlignment="1" applyProtection="1">
      <alignment horizontal="center"/>
      <protection locked="0"/>
    </xf>
    <xf numFmtId="165" fontId="2" fillId="0" borderId="12" xfId="0" applyNumberFormat="1" applyFont="1" applyBorder="1" applyAlignment="1">
      <alignment horizontal="center"/>
    </xf>
    <xf numFmtId="165" fontId="0" fillId="0" borderId="0" xfId="0" applyNumberForma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164" fontId="0" fillId="0" borderId="18" xfId="0" applyNumberFormat="1" applyBorder="1" applyAlignment="1">
      <alignment horizontal="center"/>
    </xf>
    <xf numFmtId="164" fontId="0" fillId="0" borderId="18" xfId="0" applyNumberFormat="1" applyBorder="1"/>
    <xf numFmtId="164" fontId="0" fillId="0" borderId="19" xfId="0" applyNumberFormat="1" applyBorder="1"/>
    <xf numFmtId="0" fontId="3" fillId="8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164" fontId="0" fillId="0" borderId="22" xfId="0" applyNumberFormat="1" applyBorder="1" applyAlignment="1">
      <alignment horizontal="center"/>
    </xf>
    <xf numFmtId="164" fontId="0" fillId="0" borderId="22" xfId="0" applyNumberFormat="1" applyBorder="1"/>
    <xf numFmtId="164" fontId="0" fillId="0" borderId="23" xfId="0" applyNumberFormat="1" applyBorder="1"/>
    <xf numFmtId="0" fontId="3" fillId="8" borderId="24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164" fontId="0" fillId="0" borderId="17" xfId="0" applyNumberFormat="1" applyBorder="1"/>
    <xf numFmtId="166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3" fillId="8" borderId="13" xfId="0" applyFont="1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166" fontId="3" fillId="8" borderId="13" xfId="0" applyNumberFormat="1" applyFont="1" applyFill="1" applyBorder="1" applyAlignment="1">
      <alignment horizontal="center" vertical="center"/>
    </xf>
    <xf numFmtId="166" fontId="3" fillId="8" borderId="17" xfId="0" applyNumberFormat="1" applyFont="1" applyFill="1" applyBorder="1" applyAlignment="1">
      <alignment horizontal="center" vertical="center" wrapText="1"/>
    </xf>
    <xf numFmtId="166" fontId="3" fillId="8" borderId="13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0" fontId="3" fillId="8" borderId="17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0" xfId="0" applyFont="1" applyFill="1" applyAlignment="1">
      <alignment horizontal="center"/>
    </xf>
    <xf numFmtId="0" fontId="0" fillId="8" borderId="0" xfId="0" applyFill="1"/>
    <xf numFmtId="0" fontId="0" fillId="0" borderId="0" xfId="0" applyAlignment="1">
      <alignment horizont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0" fillId="9" borderId="18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164" fontId="6" fillId="10" borderId="0" xfId="0" applyNumberFormat="1" applyFont="1" applyFill="1" applyAlignment="1" applyProtection="1">
      <alignment horizontal="center"/>
      <protection hidden="1"/>
    </xf>
    <xf numFmtId="166" fontId="3" fillId="8" borderId="17" xfId="0" applyNumberFormat="1" applyFont="1" applyFill="1" applyBorder="1" applyAlignment="1">
      <alignment horizontal="center" vertical="center"/>
    </xf>
    <xf numFmtId="166" fontId="0" fillId="0" borderId="18" xfId="0" applyNumberFormat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hidden="1"/>
    </xf>
    <xf numFmtId="164" fontId="5" fillId="0" borderId="1" xfId="0" applyNumberFormat="1" applyFont="1" applyBorder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9" borderId="0" xfId="0" applyFill="1" applyAlignment="1">
      <alignment horizontal="center"/>
    </xf>
    <xf numFmtId="0" fontId="5" fillId="9" borderId="0" xfId="0" applyFont="1" applyFill="1" applyAlignment="1" applyProtection="1">
      <alignment horizontal="center"/>
      <protection hidden="1"/>
    </xf>
    <xf numFmtId="164" fontId="5" fillId="9" borderId="0" xfId="0" applyNumberFormat="1" applyFont="1" applyFill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/>
      <protection hidden="1"/>
    </xf>
    <xf numFmtId="164" fontId="0" fillId="9" borderId="0" xfId="0" applyNumberFormat="1" applyFill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11" fillId="0" borderId="0" xfId="2"/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11" borderId="0" xfId="0" applyFont="1" applyFill="1" applyAlignment="1" applyProtection="1">
      <alignment horizontal="center"/>
      <protection hidden="1"/>
    </xf>
    <xf numFmtId="0" fontId="0" fillId="11" borderId="0" xfId="0" applyFill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wrapText="1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164" fontId="6" fillId="2" borderId="0" xfId="0" applyNumberFormat="1" applyFont="1" applyFill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164" fontId="6" fillId="3" borderId="0" xfId="0" applyNumberFormat="1" applyFont="1" applyFill="1" applyAlignment="1" applyProtection="1">
      <alignment horizontal="center"/>
      <protection hidden="1"/>
    </xf>
    <xf numFmtId="164" fontId="6" fillId="4" borderId="0" xfId="0" applyNumberFormat="1" applyFont="1" applyFill="1" applyAlignment="1" applyProtection="1">
      <alignment horizontal="center"/>
      <protection hidden="1"/>
    </xf>
    <xf numFmtId="0" fontId="10" fillId="0" borderId="0" xfId="0" applyFont="1"/>
    <xf numFmtId="0" fontId="6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 applyProtection="1">
      <alignment horizontal="center" wrapText="1"/>
      <protection locked="0" hidden="1"/>
    </xf>
    <xf numFmtId="0" fontId="9" fillId="11" borderId="0" xfId="0" applyFont="1" applyFill="1" applyAlignment="1" applyProtection="1">
      <alignment horizontal="center" wrapText="1"/>
      <protection locked="0" hidden="1"/>
    </xf>
    <xf numFmtId="14" fontId="0" fillId="0" borderId="0" xfId="0" applyNumberFormat="1"/>
    <xf numFmtId="21" fontId="0" fillId="0" borderId="0" xfId="0" applyNumberFormat="1"/>
    <xf numFmtId="0" fontId="0" fillId="0" borderId="0" xfId="0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locked="0"/>
    </xf>
    <xf numFmtId="0" fontId="6" fillId="11" borderId="0" xfId="0" applyFont="1" applyFill="1" applyAlignment="1" applyProtection="1">
      <alignment horizont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164" fontId="6" fillId="0" borderId="0" xfId="0" applyNumberFormat="1" applyFont="1" applyAlignment="1" applyProtection="1">
      <alignment horizontal="center" wrapText="1"/>
      <protection hidden="1"/>
    </xf>
    <xf numFmtId="164" fontId="0" fillId="0" borderId="0" xfId="0" applyNumberFormat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horizontal="center" wrapText="1"/>
      <protection hidden="1"/>
    </xf>
    <xf numFmtId="164" fontId="0" fillId="9" borderId="2" xfId="0" applyNumberFormat="1" applyFill="1" applyBorder="1" applyAlignment="1" applyProtection="1">
      <alignment horizontal="center"/>
      <protection hidden="1"/>
    </xf>
    <xf numFmtId="0" fontId="9" fillId="9" borderId="0" xfId="0" applyFont="1" applyFill="1" applyAlignment="1" applyProtection="1">
      <alignment horizontal="center" wrapText="1"/>
      <protection locked="0" hidden="1"/>
    </xf>
    <xf numFmtId="0" fontId="6" fillId="9" borderId="0" xfId="0" applyFont="1" applyFill="1" applyAlignment="1" applyProtection="1">
      <alignment horizontal="center" wrapText="1"/>
      <protection hidden="1"/>
    </xf>
    <xf numFmtId="0" fontId="0" fillId="9" borderId="0" xfId="0" applyFill="1" applyAlignment="1" applyProtection="1">
      <alignment horizontal="center"/>
      <protection locked="0"/>
    </xf>
    <xf numFmtId="0" fontId="1" fillId="9" borderId="0" xfId="0" applyFont="1" applyFill="1" applyAlignment="1" applyProtection="1">
      <alignment horizontal="left" vertical="top" wrapText="1"/>
      <protection locked="0"/>
    </xf>
    <xf numFmtId="0" fontId="9" fillId="0" borderId="0" xfId="0" applyFont="1"/>
    <xf numFmtId="0" fontId="5" fillId="0" borderId="0" xfId="0" applyFont="1"/>
    <xf numFmtId="0" fontId="6" fillId="0" borderId="0" xfId="0" applyFont="1"/>
    <xf numFmtId="0" fontId="10" fillId="0" borderId="5" xfId="0" applyFont="1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9" xfId="0" applyFont="1" applyBorder="1"/>
    <xf numFmtId="0" fontId="0" fillId="0" borderId="10" xfId="0" applyBorder="1"/>
    <xf numFmtId="0" fontId="0" fillId="0" borderId="9" xfId="0" applyBorder="1"/>
    <xf numFmtId="0" fontId="0" fillId="0" borderId="2" xfId="0" applyBorder="1"/>
    <xf numFmtId="0" fontId="9" fillId="0" borderId="0" xfId="0" applyFont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9" fillId="9" borderId="0" xfId="0" applyFont="1" applyFill="1" applyAlignment="1" applyProtection="1">
      <alignment horizontal="center"/>
      <protection hidden="1"/>
    </xf>
    <xf numFmtId="164" fontId="9" fillId="9" borderId="0" xfId="0" applyNumberFormat="1" applyFont="1" applyFill="1" applyAlignment="1" applyProtection="1">
      <alignment horizontal="center"/>
      <protection hidden="1"/>
    </xf>
    <xf numFmtId="0" fontId="9" fillId="9" borderId="0" xfId="0" applyFont="1" applyFill="1"/>
    <xf numFmtId="0" fontId="9" fillId="0" borderId="3" xfId="0" applyFont="1" applyBorder="1" applyAlignment="1" applyProtection="1">
      <alignment horizontal="center"/>
      <protection hidden="1"/>
    </xf>
    <xf numFmtId="164" fontId="9" fillId="0" borderId="3" xfId="0" applyNumberFormat="1" applyFont="1" applyBorder="1" applyAlignment="1" applyProtection="1">
      <alignment horizontal="center"/>
      <protection hidden="1"/>
    </xf>
    <xf numFmtId="164" fontId="9" fillId="0" borderId="2" xfId="0" applyNumberFormat="1" applyFont="1" applyBorder="1" applyAlignment="1" applyProtection="1">
      <alignment horizontal="center"/>
      <protection hidden="1"/>
    </xf>
    <xf numFmtId="0" fontId="0" fillId="0" borderId="0" xfId="0" quotePrefix="1"/>
    <xf numFmtId="0" fontId="1" fillId="7" borderId="5" xfId="0" applyFont="1" applyFill="1" applyBorder="1" applyAlignment="1" applyProtection="1">
      <alignment horizontal="left" vertical="top" wrapText="1"/>
      <protection locked="0"/>
    </xf>
    <xf numFmtId="0" fontId="1" fillId="7" borderId="1" xfId="0" applyFont="1" applyFill="1" applyBorder="1" applyAlignment="1" applyProtection="1">
      <alignment horizontal="left" vertical="top" wrapText="1"/>
      <protection locked="0"/>
    </xf>
    <xf numFmtId="0" fontId="1" fillId="7" borderId="6" xfId="0" applyFont="1" applyFill="1" applyBorder="1" applyAlignment="1" applyProtection="1">
      <alignment horizontal="left" vertical="top" wrapText="1"/>
      <protection locked="0"/>
    </xf>
    <xf numFmtId="0" fontId="1" fillId="7" borderId="7" xfId="0" applyFont="1" applyFill="1" applyBorder="1" applyAlignment="1" applyProtection="1">
      <alignment horizontal="left" vertical="top" wrapText="1"/>
      <protection locked="0"/>
    </xf>
    <xf numFmtId="0" fontId="1" fillId="7" borderId="0" xfId="0" applyFont="1" applyFill="1" applyAlignment="1" applyProtection="1">
      <alignment horizontal="left" vertical="top" wrapText="1"/>
      <protection locked="0"/>
    </xf>
    <xf numFmtId="0" fontId="1" fillId="7" borderId="8" xfId="0" applyFont="1" applyFill="1" applyBorder="1" applyAlignment="1" applyProtection="1">
      <alignment horizontal="left" vertical="top" wrapText="1"/>
      <protection locked="0"/>
    </xf>
    <xf numFmtId="0" fontId="1" fillId="7" borderId="9" xfId="0" applyFont="1" applyFill="1" applyBorder="1" applyAlignment="1" applyProtection="1">
      <alignment horizontal="left" vertical="top" wrapText="1"/>
      <protection locked="0"/>
    </xf>
    <xf numFmtId="0" fontId="1" fillId="7" borderId="2" xfId="0" applyFont="1" applyFill="1" applyBorder="1" applyAlignment="1" applyProtection="1">
      <alignment horizontal="left" vertical="top" wrapText="1"/>
      <protection locked="0"/>
    </xf>
    <xf numFmtId="0" fontId="1" fillId="7" borderId="10" xfId="0" applyFont="1" applyFill="1" applyBorder="1" applyAlignment="1" applyProtection="1">
      <alignment horizontal="left" vertical="top" wrapText="1"/>
      <protection locked="0"/>
    </xf>
    <xf numFmtId="0" fontId="1" fillId="7" borderId="5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0" fontId="1" fillId="7" borderId="0" xfId="0" applyFont="1" applyFill="1" applyAlignment="1">
      <alignment horizontal="left" vertical="top" wrapText="1"/>
    </xf>
    <xf numFmtId="0" fontId="1" fillId="7" borderId="8" xfId="0" applyFont="1" applyFill="1" applyBorder="1" applyAlignment="1">
      <alignment horizontal="left" vertical="top" wrapText="1"/>
    </xf>
    <xf numFmtId="0" fontId="1" fillId="7" borderId="9" xfId="0" applyFont="1" applyFill="1" applyBorder="1" applyAlignment="1">
      <alignment horizontal="left" vertical="top" wrapText="1"/>
    </xf>
    <xf numFmtId="0" fontId="1" fillId="7" borderId="2" xfId="0" applyFont="1" applyFill="1" applyBorder="1" applyAlignment="1">
      <alignment horizontal="left" vertical="top" wrapText="1"/>
    </xf>
    <xf numFmtId="0" fontId="1" fillId="7" borderId="1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5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5B80AAFB-3FFD-42C1-B06A-D970AA35827F}"/>
  </cellStyles>
  <dxfs count="37">
    <dxf>
      <numFmt numFmtId="164" formatCode="&quot;£&quot;#,##0.00"/>
      <fill>
        <patternFill patternType="solid">
          <fgColor indexed="64"/>
          <bgColor rgb="FFFFCCFF"/>
        </patternFill>
      </fill>
      <alignment horizontal="center" vertical="bottom" textRotation="0" wrapText="0" indent="0" justifyLastLine="0" shrinkToFit="0" readingOrder="0"/>
      <protection locked="1" hidden="1"/>
    </dxf>
    <dxf>
      <numFmt numFmtId="164" formatCode="&quot;£&quot;#,##0.00"/>
      <fill>
        <patternFill patternType="solid">
          <fgColor indexed="64"/>
          <bgColor rgb="FFFFCCFF"/>
        </patternFill>
      </fill>
      <alignment horizontal="center" vertical="bottom" textRotation="0" wrapText="0" indent="0" justifyLastLine="0" shrinkToFit="0" readingOrder="0"/>
      <protection locked="1" hidden="1"/>
    </dxf>
    <dxf>
      <numFmt numFmtId="164" formatCode="&quot;£&quot;#,##0.00"/>
      <fill>
        <patternFill patternType="solid">
          <fgColor indexed="64"/>
          <bgColor rgb="FFFFCCFF"/>
        </patternFill>
      </fill>
      <alignment horizontal="center" vertical="bottom" textRotation="0" wrapText="0" indent="0" justifyLastLine="0" shrinkToFit="0" readingOrder="0"/>
      <protection locked="1" hidden="1"/>
    </dxf>
    <dxf>
      <numFmt numFmtId="164" formatCode="&quot;£&quot;#,##0.00"/>
      <fill>
        <patternFill patternType="solid">
          <fgColor indexed="64"/>
          <bgColor rgb="FFFFCCFF"/>
        </patternFill>
      </fill>
      <alignment horizontal="center" vertical="bottom" textRotation="0" wrapText="0" indent="0" justifyLastLine="0" shrinkToFit="0" readingOrder="0"/>
      <protection locked="1" hidden="1"/>
    </dxf>
    <dxf>
      <numFmt numFmtId="164" formatCode="&quot;£&quot;#,##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64" formatCode="&quot;£&quot;#,##0.00"/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£&quot;#,##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£&quot;#,##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&quot;£&quot;#,##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numFmt numFmtId="164" formatCode="&quot;£&quot;#,##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numFmt numFmtId="164" formatCode="&quot;£&quot;#,##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numFmt numFmtId="164" formatCode="&quot;£&quot;#,##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numFmt numFmtId="164" formatCode="&quot;£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numFmt numFmtId="164" formatCode="&quot;£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numFmt numFmtId="164" formatCode="&quot;£&quot;#,##0.00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0" hidden="0"/>
    </dxf>
    <dxf>
      <numFmt numFmtId="0" formatCode="General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0" hidden="0"/>
    </dxf>
    <dxf>
      <numFmt numFmtId="0" formatCode="General"/>
      <fill>
        <patternFill patternType="none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numFmt numFmtId="164" formatCode="&quot;£&quot;#,##0.00"/>
      <alignment horizontal="center" vertical="bottom" textRotation="0" wrapText="0" indent="0" justifyLastLine="0" shrinkToFit="0" readingOrder="0"/>
      <protection locked="1" hidden="1"/>
    </dxf>
    <dxf>
      <numFmt numFmtId="164" formatCode="&quot;£&quot;#,##0.00"/>
      <alignment horizontal="center" vertical="bottom" textRotation="0" wrapText="1" indent="0" justifyLastLine="0" shrinkToFit="0" readingOrder="0"/>
      <protection locked="1" hidden="1"/>
    </dxf>
  </dxfs>
  <tableStyles count="0" defaultTableStyle="TableStyleMedium2" defaultPivotStyle="PivotStyleLight16"/>
  <colors>
    <mruColors>
      <color rgb="FF86FA2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gscol.sharepoint.com/sites/staff/DataHub/Official%20Documents%20in%20SGS/People%20Manager%20Guide%20to%20running%20Position%20and%20Structure%20Report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152400</xdr:colOff>
      <xdr:row>2</xdr:row>
      <xdr:rowOff>152400</xdr:rowOff>
    </xdr:to>
    <xdr:pic>
      <xdr:nvPicPr>
        <xdr:cNvPr id="2" name="Picture 1" descr="https://outlook-1.cdn.office.net/assets/mail/file-icon/png/pdf_16x16.png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A396130C-840B-4A87-B0E8-DBCFFC34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39595C2-A90E-4008-B605-E84FAE799F1A}" name="Table14" displayName="Table14" ref="A2:AI145" totalsRowShown="0" headerRowDxfId="36" dataDxfId="35">
  <autoFilter ref="A2:AI145" xr:uid="{955452BC-3FCA-46E6-83BB-952F7A4BEC17}"/>
  <sortState xmlns:xlrd2="http://schemas.microsoft.com/office/spreadsheetml/2017/richdata2" ref="A3:V56">
    <sortCondition ref="A2:A56"/>
  </sortState>
  <tableColumns count="35">
    <tableColumn id="1" xr3:uid="{F4F73831-BDFF-4F3B-93E0-596EF5518FA6}" name="Employee Name" dataDxfId="34"/>
    <tableColumn id="31" xr3:uid="{52FDA7B1-BE9A-4F7C-99EC-F074BCE433FF}" name="APT" dataDxfId="33"/>
    <tableColumn id="32" xr3:uid="{C7CA4F31-B3A6-46DC-8B15-6420259EE694}" name="Surname" dataDxfId="32">
      <calculatedColumnFormula>IF(A3="","",VLOOKUP(B:B,'Paste report here'!M:O,3,FALSE))</calculatedColumnFormula>
    </tableColumn>
    <tableColumn id="3" xr3:uid="{6C6EAC6F-7CC7-4245-A512-74F4CA2C85F2}" name="Job Title" dataDxfId="31">
      <calculatedColumnFormula>IF(A3="","",VLOOKUP(B3,CHOOSE({1,2},'Paste report here'!M:M,'Paste report here'!L:L),2,0))</calculatedColumnFormula>
    </tableColumn>
    <tableColumn id="15" xr3:uid="{1516FE6E-8338-42C0-BC1F-03D7A489890F}" name="Faculty" dataDxfId="30"/>
    <tableColumn id="18" xr3:uid="{469A5685-479B-42EE-ACF9-F627E9853B8E}" name="Month Worked" dataDxfId="29"/>
    <tableColumn id="17" xr3:uid="{0D145BA4-B6FB-4CB3-97D9-28184D14E804}" name="Requisition no." dataDxfId="28"/>
    <tableColumn id="4" xr3:uid="{43CF8BB4-1A00-40D7-AAE1-04527249C062}" name="Date for upload" dataDxfId="27">
      <calculatedColumnFormula>IF(A3="","",VLOOKUP(F:F,'Look ups'!F:G,2,FALSE))</calculatedColumnFormula>
    </tableColumn>
    <tableColumn id="33" xr3:uid="{E55A41BB-4617-4B33-A26D-D1B23CE2C3B2}" name="Per ref for upload" dataDxfId="26">
      <calculatedColumnFormula>IF(A3="","",VLOOKUP(B:B,'Paste report here'!M:R,6,FALSE))</calculatedColumnFormula>
    </tableColumn>
    <tableColumn id="35" xr3:uid="{68F7E452-F2CE-43DB-9BA6-71FA9F1F9599}" name="Occ ref for upload" dataDxfId="25">
      <calculatedColumnFormula>IF(A3="","",VLOOKUP(B:B,'Paste report here'!M:R,5,FALSE))</calculatedColumnFormula>
    </tableColumn>
    <tableColumn id="34" xr3:uid="{F242EC6B-4537-4A43-8DBD-FB38E05601AF}" name="Element name" dataDxfId="24">
      <calculatedColumnFormula>IF(A3="","",VLOOKUP(L3&amp;P3,'Look ups'!C:D,2,FALSE))</calculatedColumnFormula>
    </tableColumn>
    <tableColumn id="5" xr3:uid="{A36976E2-07C0-4E1A-9599-F246353F7C89}" name="Pay Grade" dataDxfId="23">
      <calculatedColumnFormula>IF(A3="","",VLOOKUP(B3,'Paste report here'!M:AA,15,FALSE))</calculatedColumnFormula>
    </tableColumn>
    <tableColumn id="7" xr3:uid="{36C51037-EB3B-4EC0-8CBC-357C74D5319F}" name="Pay Point" dataDxfId="22">
      <calculatedColumnFormula>IF(A3="","",VLOOKUP(B3,'Paste report here'!M:AA,13,FALSE))</calculatedColumnFormula>
    </tableColumn>
    <tableColumn id="2" xr3:uid="{87AE6B88-D088-4C4F-BBDC-22C9E00A0B60}" name="Grade and pay point" dataDxfId="21">
      <calculatedColumnFormula>IF(L3="MKT",M3,IF(LEFT(L3,3)="HAY",M3,L3&amp;" "&amp;M3))</calculatedColumnFormula>
    </tableColumn>
    <tableColumn id="6" xr3:uid="{80CF481A-A027-4E5E-B41E-CAF8D9EAA711}" name="Type Y if breaks need to be deducted from claim by HR" dataDxfId="20"/>
    <tableColumn id="16" xr3:uid="{52B439DC-FD23-4654-8A75-56D16B303908}" name="Academic - Prep" dataDxfId="19">
      <calculatedColumnFormula>IF(A3="","",IF(L3="MPL","with preparation",IF(MID(M3,6,3)="MPL","with preparation",IF(L3="NQL","with preparation","without preparation"))))</calculatedColumnFormula>
    </tableColumn>
    <tableColumn id="11" xr3:uid="{81E4000A-B869-446C-9AC9-F105C0492101}" name="Total Hours Claimed" dataDxfId="18"/>
    <tableColumn id="27" xr3:uid="{AE8D6E72-91C9-491A-9046-8E1AEADBFD00}" name="Unsociable Hours (x0.25)" dataDxfId="17"/>
    <tableColumn id="26" xr3:uid="{7F418184-C3FB-4240-8714-D1F4D30C79C0}" name="Total Hours x1.5" dataDxfId="16"/>
    <tableColumn id="25" xr3:uid="{3139368B-2259-4E90-8C03-49DDE400351C}" name="Total Hours x2" dataDxfId="15"/>
    <tableColumn id="12" xr3:uid="{B3351666-A69E-4135-9963-9B04E33739EB}" name="Overall Hourly rate" dataDxfId="14">
      <calculatedColumnFormula>IFERROR((VLOOKUP(N3,DV!$B$2:$H$136,2,FALSE))*(Q3),"")</calculatedColumnFormula>
    </tableColumn>
    <tableColumn id="10" xr3:uid="{71C7298F-EFEF-41F5-9C44-D522C0CD9CFE}" name="25 Holiday pay" dataDxfId="13">
      <calculatedColumnFormula>IFERROR((VLOOKUP(M3,DV!$B$2:$H$136,3,FALSE))*(Q3),"")</calculatedColumnFormula>
    </tableColumn>
    <tableColumn id="9" xr3:uid="{CFE7E7E5-AC8A-4F0D-BD8A-23A442208468}" name="30 Holiday Pay" dataDxfId="12">
      <calculatedColumnFormula>IFERROR((VLOOKUP(N3,DV!$B$2:$H$136,4,FALSE))*(Q3),"")</calculatedColumnFormula>
    </tableColumn>
    <tableColumn id="8" xr3:uid="{AB24EB6D-B2B5-4D36-ACA4-C8A232DA4E17}" name="Prep Allowance Pay" dataDxfId="11">
      <calculatedColumnFormula>IFERROR((VLOOKUP(N3,DV!$B$2:$H$136,5,FALSE))*(Q3),"")</calculatedColumnFormula>
    </tableColumn>
    <tableColumn id="13" xr3:uid="{5FA3FECC-801D-4BF4-BFA4-FCDBFD5D75B0}" name="Prep Holiday Pay" dataDxfId="10">
      <calculatedColumnFormula>IF(Table14[[#This Row],[Academic - Prep]]="without Preparation","£0.00",IFERROR((VLOOKUP(N3,DV!$B$2:$H$136,6,FALSE))*(Q3),""))</calculatedColumnFormula>
    </tableColumn>
    <tableColumn id="14" xr3:uid="{4642AE46-D69F-423A-94AB-AAA66925512A}" name="No Prep Holiday Pay" dataDxfId="9">
      <calculatedColumnFormula>IF(Table14[[#This Row],[Academic - Prep]]="with Preparation","£0.00",IFERROR((VLOOKUP(N3,DV!$B$2:$H$136,7,FALSE))*(Q3),""))</calculatedColumnFormula>
    </tableColumn>
    <tableColumn id="30" xr3:uid="{039BF33F-1787-471B-A521-CD916EB11242}" name="Unsociable Hours due" dataDxfId="8">
      <calculatedColumnFormula>IFERROR((VLOOKUP(N3,DV!$B$2:$H$136,2,FALSE))*(R3)*0.25,"")</calculatedColumnFormula>
    </tableColumn>
    <tableColumn id="29" xr3:uid="{B3D6B7CB-999E-4DE6-88E7-77CA712AFC89}" name="Total x1.5 due" dataDxfId="7">
      <calculatedColumnFormula>IFERROR((VLOOKUP(N3,DV!$B$2:$H$136,2,FALSE))*(S3)*1.5,"")</calculatedColumnFormula>
    </tableColumn>
    <tableColumn id="28" xr3:uid="{D534C944-291F-41CC-BB0C-FD6B67ABF904}" name="Total x2 due" dataDxfId="6">
      <calculatedColumnFormula>IFERROR((VLOOKUP(N3,DV!$B$2:$H$136,2,FALSE))*(T3*2),"")</calculatedColumnFormula>
    </tableColumn>
    <tableColumn id="19" xr3:uid="{A774CF2A-BCCE-4A0C-B409-F75C6CDD9F5E}" name="Manager Approval (Name)" dataDxfId="5"/>
    <tableColumn id="20" xr3:uid="{2FD4AD64-B1A5-443D-9B07-F7F0F5992A17}" name="Approval Date" dataDxfId="4"/>
    <tableColumn id="21" xr3:uid="{E9513DC4-2410-4B85-82B7-2191FE7539F5}" name="HR Input (Name)" dataDxfId="3"/>
    <tableColumn id="22" xr3:uid="{30406AD2-65B8-46CD-ABD1-6B347BF4B84B}" name="HR Input Date" dataDxfId="2"/>
    <tableColumn id="23" xr3:uid="{9AD77262-1ECB-48D8-A1F6-FF7B6CFE6E78}" name="HR Checked (Name)" dataDxfId="1"/>
    <tableColumn id="24" xr3:uid="{1C2EE6B7-9604-4D1A-B67B-0567C0CDA4D1}" name="HR Checked Dat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gscol.sharepoint.com/sites/staff/DataHub/Official%20Documents%20in%20SGS/People%20Manager%20Guide%20to%20running%20Position%20and%20Structure%20Report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9655D-A13F-4CE7-BAC9-2125810D4FA1}">
  <dimension ref="A1:AH14"/>
  <sheetViews>
    <sheetView zoomScale="80" zoomScaleNormal="80" workbookViewId="0">
      <selection activeCell="B4" sqref="B4"/>
    </sheetView>
  </sheetViews>
  <sheetFormatPr defaultColWidth="8.85546875" defaultRowHeight="14.45"/>
  <sheetData>
    <row r="1" spans="1:34">
      <c r="A1" t="s">
        <v>0</v>
      </c>
      <c r="I1" s="108"/>
    </row>
    <row r="2" spans="1:34">
      <c r="A2" t="s">
        <v>1</v>
      </c>
      <c r="I2" s="109"/>
    </row>
    <row r="3" spans="1:34">
      <c r="A3" t="s">
        <v>2</v>
      </c>
      <c r="I3" s="109"/>
    </row>
    <row r="4" spans="1:34">
      <c r="A4" t="s">
        <v>3</v>
      </c>
    </row>
    <row r="5" spans="1:34">
      <c r="A5" t="s">
        <v>4</v>
      </c>
      <c r="B5" t="s">
        <v>5</v>
      </c>
    </row>
    <row r="6" spans="1:34">
      <c r="A6" t="s">
        <v>6</v>
      </c>
      <c r="B6" s="94">
        <v>44537</v>
      </c>
    </row>
    <row r="7" spans="1:34">
      <c r="A7" t="s">
        <v>7</v>
      </c>
      <c r="B7" s="95">
        <v>0.58288194444444441</v>
      </c>
    </row>
    <row r="8" spans="1:34">
      <c r="A8" t="s">
        <v>8</v>
      </c>
      <c r="B8" t="s">
        <v>1</v>
      </c>
    </row>
    <row r="9" spans="1:34">
      <c r="A9" t="s">
        <v>9</v>
      </c>
      <c r="B9" t="s">
        <v>10</v>
      </c>
    </row>
    <row r="10" spans="1:34">
      <c r="A10" t="s">
        <v>11</v>
      </c>
      <c r="B10" t="s">
        <v>12</v>
      </c>
    </row>
    <row r="11" spans="1:34">
      <c r="A11" t="s">
        <v>13</v>
      </c>
      <c r="B11" s="94">
        <v>44537</v>
      </c>
    </row>
    <row r="12" spans="1:34">
      <c r="A12" t="s">
        <v>14</v>
      </c>
    </row>
    <row r="13" spans="1:34">
      <c r="A13" t="s">
        <v>15</v>
      </c>
      <c r="B13" t="s">
        <v>16</v>
      </c>
      <c r="C13" t="s">
        <v>17</v>
      </c>
      <c r="D13" t="s">
        <v>18</v>
      </c>
      <c r="E13" t="s">
        <v>19</v>
      </c>
      <c r="F13" t="s">
        <v>20</v>
      </c>
      <c r="G13" t="s">
        <v>21</v>
      </c>
      <c r="H13" t="s">
        <v>22</v>
      </c>
      <c r="I13" t="s">
        <v>23</v>
      </c>
      <c r="J13" t="s">
        <v>24</v>
      </c>
      <c r="K13" t="s">
        <v>25</v>
      </c>
      <c r="L13" t="s">
        <v>26</v>
      </c>
      <c r="M13" t="s">
        <v>27</v>
      </c>
      <c r="N13" t="s">
        <v>28</v>
      </c>
      <c r="O13" t="s">
        <v>29</v>
      </c>
      <c r="P13" t="s">
        <v>30</v>
      </c>
      <c r="Q13" t="s">
        <v>31</v>
      </c>
      <c r="R13" t="s">
        <v>32</v>
      </c>
      <c r="S13" t="s">
        <v>33</v>
      </c>
      <c r="T13" t="s">
        <v>34</v>
      </c>
      <c r="U13" t="s">
        <v>35</v>
      </c>
      <c r="V13" t="s">
        <v>36</v>
      </c>
      <c r="W13" t="s">
        <v>37</v>
      </c>
      <c r="X13" t="s">
        <v>38</v>
      </c>
      <c r="Y13" t="s">
        <v>39</v>
      </c>
      <c r="Z13" t="s">
        <v>40</v>
      </c>
      <c r="AA13" t="s">
        <v>41</v>
      </c>
      <c r="AB13" t="s">
        <v>42</v>
      </c>
      <c r="AC13" t="s">
        <v>43</v>
      </c>
      <c r="AD13" t="s">
        <v>44</v>
      </c>
      <c r="AE13" t="s">
        <v>45</v>
      </c>
      <c r="AF13" t="s">
        <v>46</v>
      </c>
      <c r="AG13" t="s">
        <v>47</v>
      </c>
      <c r="AH13" t="s">
        <v>48</v>
      </c>
    </row>
    <row r="14" spans="1:34">
      <c r="A14" t="s">
        <v>49</v>
      </c>
    </row>
  </sheetData>
  <autoFilter ref="A13:AM154" xr:uid="{3107A022-3429-47FB-9C78-2775F919D3F2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5D18F-8B21-4024-99B2-E4BB7956F4A9}">
  <dimension ref="A1:AI153"/>
  <sheetViews>
    <sheetView zoomScale="60" zoomScaleNormal="60" workbookViewId="0">
      <pane xSplit="1" ySplit="2" topLeftCell="B3" activePane="bottomRight" state="frozen"/>
      <selection pane="bottomRight" activeCell="B35" sqref="B35"/>
      <selection pane="bottomLeft" activeCell="A2" sqref="A2"/>
      <selection pane="topRight" activeCell="B1" sqref="B1"/>
    </sheetView>
  </sheetViews>
  <sheetFormatPr defaultColWidth="8.7109375" defaultRowHeight="14.45"/>
  <cols>
    <col min="1" max="1" width="27.7109375" style="1" customWidth="1"/>
    <col min="2" max="2" width="15.28515625" style="77" customWidth="1"/>
    <col min="3" max="3" width="15.28515625" style="78" customWidth="1"/>
    <col min="4" max="4" width="37.7109375" style="80" customWidth="1"/>
    <col min="5" max="5" width="28.5703125" style="80" bestFit="1" customWidth="1"/>
    <col min="6" max="6" width="14.140625" style="1" customWidth="1"/>
    <col min="7" max="7" width="15.5703125" style="1" customWidth="1"/>
    <col min="8" max="10" width="15.5703125" style="71" hidden="1" customWidth="1"/>
    <col min="11" max="11" width="22.28515625" style="71" hidden="1" customWidth="1"/>
    <col min="12" max="13" width="16.5703125" style="78" customWidth="1"/>
    <col min="14" max="14" width="29.28515625" style="78" customWidth="1"/>
    <col min="15" max="15" width="16.140625" style="81" customWidth="1"/>
    <col min="16" max="16" width="21.5703125" style="80" bestFit="1" customWidth="1"/>
    <col min="17" max="20" width="17.42578125" style="75" customWidth="1"/>
    <col min="21" max="21" width="16.28515625" style="75" customWidth="1"/>
    <col min="22" max="22" width="16.28515625" style="83" customWidth="1"/>
    <col min="23" max="23" width="16.28515625" style="85" customWidth="1"/>
    <col min="24" max="24" width="16.28515625" style="83" customWidth="1"/>
    <col min="25" max="25" width="16.28515625" style="75" customWidth="1"/>
    <col min="26" max="29" width="16.28515625" style="83" customWidth="1"/>
    <col min="30" max="30" width="30.7109375" style="76" bestFit="1" customWidth="1"/>
    <col min="31" max="31" width="24.140625" style="76" bestFit="1" customWidth="1"/>
    <col min="32" max="32" width="22" style="1" bestFit="1" customWidth="1"/>
    <col min="33" max="33" width="19.42578125" style="1" bestFit="1" customWidth="1"/>
    <col min="34" max="34" width="24.7109375" style="1" bestFit="1" customWidth="1"/>
    <col min="35" max="35" width="22.28515625" style="1" bestFit="1" customWidth="1"/>
    <col min="36" max="16384" width="8.7109375" style="1"/>
  </cols>
  <sheetData>
    <row r="1" spans="1:35" s="92" customFormat="1" ht="82.5" customHeight="1">
      <c r="A1" s="92" t="s">
        <v>50</v>
      </c>
      <c r="B1" s="92" t="s">
        <v>51</v>
      </c>
      <c r="C1" s="93" t="s">
        <v>52</v>
      </c>
      <c r="D1" s="93" t="s">
        <v>53</v>
      </c>
      <c r="E1" s="93" t="s">
        <v>54</v>
      </c>
      <c r="F1" s="92" t="s">
        <v>55</v>
      </c>
      <c r="G1" s="92" t="s">
        <v>55</v>
      </c>
      <c r="H1" s="104" t="s">
        <v>56</v>
      </c>
      <c r="I1" s="104" t="s">
        <v>56</v>
      </c>
      <c r="J1" s="104" t="s">
        <v>56</v>
      </c>
      <c r="K1" s="104" t="s">
        <v>56</v>
      </c>
      <c r="L1" s="93" t="s">
        <v>57</v>
      </c>
      <c r="M1" s="93" t="s">
        <v>57</v>
      </c>
      <c r="N1" s="93" t="s">
        <v>58</v>
      </c>
      <c r="O1" s="92" t="s">
        <v>59</v>
      </c>
      <c r="P1" s="93" t="s">
        <v>60</v>
      </c>
      <c r="Q1" s="92" t="s">
        <v>55</v>
      </c>
      <c r="R1" s="92" t="s">
        <v>59</v>
      </c>
      <c r="S1" s="92" t="s">
        <v>59</v>
      </c>
      <c r="T1" s="92" t="s">
        <v>59</v>
      </c>
      <c r="U1" s="92" t="s">
        <v>61</v>
      </c>
      <c r="V1" s="92" t="s">
        <v>61</v>
      </c>
      <c r="W1" s="92" t="s">
        <v>61</v>
      </c>
      <c r="X1" s="92" t="s">
        <v>61</v>
      </c>
      <c r="Y1" s="92" t="s">
        <v>61</v>
      </c>
      <c r="Z1" s="92" t="s">
        <v>61</v>
      </c>
      <c r="AA1" s="92" t="s">
        <v>61</v>
      </c>
      <c r="AB1" s="92" t="s">
        <v>61</v>
      </c>
      <c r="AC1" s="92" t="s">
        <v>61</v>
      </c>
      <c r="AD1" s="92" t="s">
        <v>55</v>
      </c>
      <c r="AE1" s="92" t="s">
        <v>55</v>
      </c>
    </row>
    <row r="2" spans="1:35" s="96" customFormat="1" ht="57.6">
      <c r="A2" s="96" t="s">
        <v>62</v>
      </c>
      <c r="B2" s="97" t="s">
        <v>63</v>
      </c>
      <c r="C2" s="98" t="s">
        <v>29</v>
      </c>
      <c r="D2" s="98" t="s">
        <v>64</v>
      </c>
      <c r="E2" s="98" t="s">
        <v>65</v>
      </c>
      <c r="F2" s="99" t="s">
        <v>66</v>
      </c>
      <c r="G2" s="99" t="s">
        <v>67</v>
      </c>
      <c r="H2" s="105" t="s">
        <v>68</v>
      </c>
      <c r="I2" s="105" t="s">
        <v>69</v>
      </c>
      <c r="J2" s="105" t="s">
        <v>70</v>
      </c>
      <c r="K2" s="105" t="s">
        <v>71</v>
      </c>
      <c r="L2" s="98" t="s">
        <v>72</v>
      </c>
      <c r="M2" s="98" t="s">
        <v>73</v>
      </c>
      <c r="N2" s="98" t="s">
        <v>74</v>
      </c>
      <c r="O2" s="82" t="s">
        <v>75</v>
      </c>
      <c r="P2" s="98" t="s">
        <v>76</v>
      </c>
      <c r="Q2" s="99" t="s">
        <v>77</v>
      </c>
      <c r="R2" s="99" t="s">
        <v>78</v>
      </c>
      <c r="S2" s="99" t="s">
        <v>79</v>
      </c>
      <c r="T2" s="99" t="s">
        <v>80</v>
      </c>
      <c r="U2" s="100" t="s">
        <v>81</v>
      </c>
      <c r="V2" s="100" t="s">
        <v>82</v>
      </c>
      <c r="W2" s="100" t="s">
        <v>83</v>
      </c>
      <c r="X2" s="100" t="s">
        <v>84</v>
      </c>
      <c r="Y2" s="100" t="s">
        <v>85</v>
      </c>
      <c r="Z2" s="100" t="s">
        <v>86</v>
      </c>
      <c r="AA2" s="100" t="s">
        <v>87</v>
      </c>
      <c r="AB2" s="100" t="s">
        <v>88</v>
      </c>
      <c r="AC2" s="100" t="s">
        <v>89</v>
      </c>
      <c r="AD2" s="101" t="s">
        <v>90</v>
      </c>
      <c r="AE2" s="101" t="s">
        <v>91</v>
      </c>
      <c r="AF2" s="102" t="s">
        <v>92</v>
      </c>
      <c r="AG2" s="102" t="s">
        <v>93</v>
      </c>
      <c r="AH2" s="102" t="s">
        <v>94</v>
      </c>
      <c r="AI2" s="102" t="s">
        <v>95</v>
      </c>
    </row>
    <row r="3" spans="1:35">
      <c r="A3" s="76"/>
      <c r="B3"/>
      <c r="C3" s="89" t="str">
        <f>IF(A3="","",VLOOKUP(B:B,'Paste report here'!M:O,3,FALSE))</f>
        <v/>
      </c>
      <c r="D3" s="90" t="str">
        <f>IF(A3="","",VLOOKUP(B3,CHOOSE({1,2},'Paste report here'!M:M,'Paste report here'!L:L),2,0))</f>
        <v/>
      </c>
      <c r="E3" s="79"/>
      <c r="F3" s="76"/>
      <c r="G3" s="76"/>
      <c r="H3" s="106" t="str">
        <f>IF(A3="","",VLOOKUP(F:F,'Look ups'!F:G,2,FALSE))</f>
        <v/>
      </c>
      <c r="I3" s="106" t="str">
        <f>IF(A3="","",VLOOKUP(B:B,'Paste report here'!M:R,6,FALSE))</f>
        <v/>
      </c>
      <c r="J3" s="106" t="str">
        <f>IF(A3="","",VLOOKUP(B:B,'Paste report here'!M:R,5,FALSE))</f>
        <v/>
      </c>
      <c r="K3" s="106" t="str">
        <f>IF(A3="","",VLOOKUP(L3&amp;P3,'Look ups'!C:D,2,FALSE))</f>
        <v/>
      </c>
      <c r="L3" s="89" t="str">
        <f>IF(A3="","",VLOOKUP(B3,'Paste report here'!M:AA,15,FALSE))</f>
        <v/>
      </c>
      <c r="M3" s="89" t="str">
        <f>IF(A3="","",VLOOKUP(B3,'Paste report here'!M:AA,13,FALSE))</f>
        <v/>
      </c>
      <c r="N3" s="89" t="str">
        <f>IF(L3="MKT",M3,IF(LEFT(L3,3)="HAY",M3,L3&amp;" "&amp;M3))</f>
        <v xml:space="preserve"> </v>
      </c>
      <c r="O3" s="76"/>
      <c r="P3" s="90" t="str">
        <f>IF(A3="","",IF(L3="MPL","with preparation",IF(MID(M3,6,3)="MPL","with preparation",IF(L3="NQL","with preparation","without preparation"))))</f>
        <v/>
      </c>
      <c r="Q3" s="77"/>
      <c r="R3" s="77"/>
      <c r="S3" s="77"/>
      <c r="T3" s="77"/>
      <c r="U3" s="84" t="str">
        <f>IFERROR((VLOOKUP(N3,DV!$B$2:$H$136,2,FALSE))*(Q3),"")</f>
        <v/>
      </c>
      <c r="V3" s="86" t="str">
        <f>IFERROR((VLOOKUP(N3,DV!$B$2:$H$136,3,FALSE))*(Q3),"")</f>
        <v/>
      </c>
      <c r="W3" s="86" t="str">
        <f>IFERROR((VLOOKUP(N3,DV!$B$2:$H$136,4,FALSE))*(Q3),"")</f>
        <v/>
      </c>
      <c r="X3" s="87" t="str">
        <f>IFERROR((VLOOKUP(N3,DV!$B$2:$H$136,5,FALSE))*(Q3),"")</f>
        <v/>
      </c>
      <c r="Y3" s="87" t="str">
        <f>IF(Table14[[#This Row],[Academic - Prep]]="without Preparation","£0.00",IFERROR((VLOOKUP(N3,DV!$B$2:$H$136,6,FALSE))*(Q3),""))</f>
        <v/>
      </c>
      <c r="Z3" s="87" t="str">
        <f>IF(Table14[[#This Row],[Academic - Prep]]="with Preparation","£0.00",IFERROR((VLOOKUP(N3,DV!$B$2:$H$136,7,FALSE))*(Q3),""))</f>
        <v/>
      </c>
      <c r="AA3" s="61" t="str">
        <f>IFERROR((VLOOKUP(N3,DV!$B$2:$H$136,2,FALSE))*(R3)*0.25,"")</f>
        <v/>
      </c>
      <c r="AB3" s="61" t="str">
        <f>IFERROR((VLOOKUP(N3,DV!$B$2:$H$136,2,FALSE))*(S3)*1.5,"")</f>
        <v/>
      </c>
      <c r="AC3" s="61" t="str">
        <f>IFERROR((VLOOKUP(N3,DV!$B$2:$H$136,2,FALSE))*(T3*2),"")</f>
        <v/>
      </c>
      <c r="AD3" s="12"/>
      <c r="AE3" s="12"/>
      <c r="AF3" s="11"/>
      <c r="AG3" s="11"/>
      <c r="AH3" s="11"/>
      <c r="AI3" s="11"/>
    </row>
    <row r="4" spans="1:35">
      <c r="A4" s="76"/>
      <c r="B4"/>
      <c r="C4" s="89" t="str">
        <f>IF(A4="","",VLOOKUP(B:B,'Paste report here'!M:O,3,FALSE))</f>
        <v/>
      </c>
      <c r="D4" s="90" t="str">
        <f>IF(A4="","",VLOOKUP(B4,CHOOSE({1,2},'Paste report here'!M:M,'Paste report here'!L:L),2,0))</f>
        <v/>
      </c>
      <c r="E4" s="90" t="str">
        <f>IF(A4="","",E3)</f>
        <v/>
      </c>
      <c r="F4" s="76"/>
      <c r="G4" s="76"/>
      <c r="H4" s="106" t="str">
        <f>IF(A4="","",VLOOKUP(F:F,'Look ups'!F:G,2,FALSE))</f>
        <v/>
      </c>
      <c r="I4" s="106" t="str">
        <f>IF(A4="","",VLOOKUP(B:B,'Paste report here'!M:R,6,FALSE))</f>
        <v/>
      </c>
      <c r="J4" s="106" t="str">
        <f>IF(A4="","",VLOOKUP(B:B,'Paste report here'!M:R,5,FALSE))</f>
        <v/>
      </c>
      <c r="K4" s="106" t="str">
        <f>IF(A4="","",VLOOKUP(L4&amp;P4,'Look ups'!C:D,2,FALSE))</f>
        <v/>
      </c>
      <c r="L4" s="89" t="str">
        <f>IF(A4="","",VLOOKUP(B4,'Paste report here'!M:AA,15,FALSE))</f>
        <v/>
      </c>
      <c r="M4" s="89" t="str">
        <f>IF(A4="","",VLOOKUP(B4,'Paste report here'!M:AA,13,FALSE))</f>
        <v/>
      </c>
      <c r="N4" s="89" t="str">
        <f t="shared" ref="N4:N60" si="0">IF(L4="MKT",M4,IF(LEFT(L4,3)="HAY",M4,L4&amp;" "&amp;M4))</f>
        <v xml:space="preserve"> </v>
      </c>
      <c r="O4" s="76"/>
      <c r="P4" s="90" t="str">
        <f t="shared" ref="P4:P67" si="1">IF(A4="","",IF(L4="MPL","with preparation",IF(MID(M4,6,3)="MPL","with preparation",IF(L4="NQL","with preparation","without preparation"))))</f>
        <v/>
      </c>
      <c r="Q4" s="77"/>
      <c r="R4" s="77"/>
      <c r="S4" s="77"/>
      <c r="T4" s="77"/>
      <c r="U4" s="84" t="str">
        <f>IFERROR((VLOOKUP(N4,DV!$B$2:$H$136,2,FALSE))*(Q4),"")</f>
        <v/>
      </c>
      <c r="V4" s="86" t="str">
        <f>IFERROR((VLOOKUP(N4,DV!$B$2:$H$136,3,FALSE))*(Q4),"")</f>
        <v/>
      </c>
      <c r="W4" s="86" t="str">
        <f>IFERROR((VLOOKUP(N4,DV!$B$2:$H$136,4,FALSE))*(Q4),"")</f>
        <v/>
      </c>
      <c r="X4" s="87" t="str">
        <f>IFERROR((VLOOKUP(N4,DV!$B$2:$H$136,5,FALSE))*(Q4),"")</f>
        <v/>
      </c>
      <c r="Y4" s="87" t="str">
        <f>IF(Table14[[#This Row],[Academic - Prep]]="without Preparation","£0.00",IFERROR((VLOOKUP(N4,DV!$B$2:$H$136,6,FALSE))*(Q4),""))</f>
        <v/>
      </c>
      <c r="Z4" s="87" t="str">
        <f>IF(Table14[[#This Row],[Academic - Prep]]="with Preparation","£0.00",IFERROR((VLOOKUP(N4,DV!$B$2:$H$136,7,FALSE))*(Q4),""))</f>
        <v/>
      </c>
      <c r="AA4" s="61" t="str">
        <f>IFERROR((VLOOKUP(N4,DV!$B$2:$H$136,2,FALSE))*(R4)*0.25,"")</f>
        <v/>
      </c>
      <c r="AB4" s="61" t="str">
        <f>IFERROR((VLOOKUP(N4,DV!$B$2:$H$136,2,FALSE))*(S4)*1.5,"")</f>
        <v/>
      </c>
      <c r="AC4" s="61" t="str">
        <f>IFERROR((VLOOKUP(N4,DV!$B$2:$H$136,2,FALSE))*(T4*2),"")</f>
        <v/>
      </c>
      <c r="AD4" s="12"/>
      <c r="AE4" s="12"/>
      <c r="AF4" s="11"/>
      <c r="AG4" s="11"/>
      <c r="AH4" s="11"/>
      <c r="AI4" s="11"/>
    </row>
    <row r="5" spans="1:35">
      <c r="A5" s="76"/>
      <c r="B5"/>
      <c r="C5" s="89" t="str">
        <f>IF(A5="","",VLOOKUP(B:B,'Paste report here'!M:O,3,FALSE))</f>
        <v/>
      </c>
      <c r="D5" s="90" t="str">
        <f>IF(A5="","",VLOOKUP(B5,CHOOSE({1,2},'Paste report here'!M:M,'Paste report here'!L:L),2,0))</f>
        <v/>
      </c>
      <c r="E5" s="90" t="str">
        <f t="shared" ref="E5:E60" si="2">IF(A5="","",E4)</f>
        <v/>
      </c>
      <c r="F5" s="76"/>
      <c r="G5" s="76"/>
      <c r="H5" s="106" t="str">
        <f>IF(A5="","",VLOOKUP(F:F,'Look ups'!F:G,2,FALSE))</f>
        <v/>
      </c>
      <c r="I5" s="106" t="str">
        <f>IF(A5="","",VLOOKUP(B:B,'Paste report here'!M:R,6,FALSE))</f>
        <v/>
      </c>
      <c r="J5" s="106" t="str">
        <f>IF(A5="","",VLOOKUP(B:B,'Paste report here'!M:R,5,FALSE))</f>
        <v/>
      </c>
      <c r="K5" s="106" t="str">
        <f>IF(A5="","",VLOOKUP(L5&amp;P5,'Look ups'!C:D,2,FALSE))</f>
        <v/>
      </c>
      <c r="L5" s="89" t="str">
        <f>IF(A5="","",VLOOKUP(B5,'Paste report here'!M:AA,15,FALSE))</f>
        <v/>
      </c>
      <c r="M5" s="89" t="str">
        <f>IF(A5="","",VLOOKUP(B5,'Paste report here'!M:AA,13,FALSE))</f>
        <v/>
      </c>
      <c r="N5" s="89" t="str">
        <f t="shared" si="0"/>
        <v xml:space="preserve"> </v>
      </c>
      <c r="O5" s="76"/>
      <c r="P5" s="90" t="str">
        <f t="shared" si="1"/>
        <v/>
      </c>
      <c r="Q5" s="77"/>
      <c r="R5" s="77"/>
      <c r="S5" s="77"/>
      <c r="T5" s="77"/>
      <c r="U5" s="84" t="str">
        <f>IFERROR((VLOOKUP(N5,DV!$B$2:$H$136,2,FALSE))*(Q5),"")</f>
        <v/>
      </c>
      <c r="V5" s="86" t="str">
        <f>IFERROR((VLOOKUP(N5,DV!$B$2:$H$136,3,FALSE))*(Q5),"")</f>
        <v/>
      </c>
      <c r="W5" s="86" t="str">
        <f>IFERROR((VLOOKUP(N5,DV!$B$2:$H$136,4,FALSE))*(Q5),"")</f>
        <v/>
      </c>
      <c r="X5" s="87" t="str">
        <f>IFERROR((VLOOKUP(N5,DV!$B$2:$H$136,5,FALSE))*(Q5),"")</f>
        <v/>
      </c>
      <c r="Y5" s="87" t="str">
        <f>IF(Table14[[#This Row],[Academic - Prep]]="without Preparation","£0.00",IFERROR((VLOOKUP(N5,DV!$B$2:$H$136,6,FALSE))*(Q5),""))</f>
        <v/>
      </c>
      <c r="Z5" s="87" t="str">
        <f>IF(Table14[[#This Row],[Academic - Prep]]="with Preparation","£0.00",IFERROR((VLOOKUP(N5,DV!$B$2:$H$136,7,FALSE))*(Q5),""))</f>
        <v/>
      </c>
      <c r="AA5" s="61" t="str">
        <f>IFERROR((VLOOKUP(N5,DV!$B$2:$H$136,2,FALSE))*(R5)*0.25,"")</f>
        <v/>
      </c>
      <c r="AB5" s="61" t="str">
        <f>IFERROR((VLOOKUP(N5,DV!$B$2:$H$136,2,FALSE))*(S5)*1.5,"")</f>
        <v/>
      </c>
      <c r="AC5" s="61" t="str">
        <f>IFERROR((VLOOKUP(N5,DV!$B$2:$H$136,2,FALSE))*(T5*2),"")</f>
        <v/>
      </c>
      <c r="AD5" s="12"/>
      <c r="AE5" s="12"/>
      <c r="AF5" s="11"/>
      <c r="AG5" s="11"/>
      <c r="AH5" s="11"/>
      <c r="AI5" s="11"/>
    </row>
    <row r="6" spans="1:35">
      <c r="A6" s="76"/>
      <c r="B6"/>
      <c r="C6" s="89" t="str">
        <f>IF(A6="","",VLOOKUP(B:B,'Paste report here'!M:O,3,FALSE))</f>
        <v/>
      </c>
      <c r="D6" s="90" t="str">
        <f>IF(A6="","",VLOOKUP(B6,CHOOSE({1,2},'Paste report here'!M:M,'Paste report here'!L:L),2,0))</f>
        <v/>
      </c>
      <c r="E6" s="90" t="str">
        <f t="shared" si="2"/>
        <v/>
      </c>
      <c r="F6" s="76"/>
      <c r="G6" s="76"/>
      <c r="H6" s="106" t="str">
        <f>IF(A6="","",VLOOKUP(F:F,'Look ups'!F:G,2,FALSE))</f>
        <v/>
      </c>
      <c r="I6" s="106" t="str">
        <f>IF(A6="","",VLOOKUP(B:B,'Paste report here'!M:R,6,FALSE))</f>
        <v/>
      </c>
      <c r="J6" s="106" t="str">
        <f>IF(A6="","",VLOOKUP(B:B,'Paste report here'!M:R,5,FALSE))</f>
        <v/>
      </c>
      <c r="K6" s="106" t="str">
        <f>IF(A6="","",VLOOKUP(L6&amp;P6,'Look ups'!C:D,2,FALSE))</f>
        <v/>
      </c>
      <c r="L6" s="89" t="str">
        <f>IF(A6="","",VLOOKUP(B6,'Paste report here'!M:AA,15,FALSE))</f>
        <v/>
      </c>
      <c r="M6" s="89" t="str">
        <f>IF(A6="","",VLOOKUP(B6,'Paste report here'!M:AA,13,FALSE))</f>
        <v/>
      </c>
      <c r="N6" s="89" t="str">
        <f t="shared" si="0"/>
        <v xml:space="preserve"> </v>
      </c>
      <c r="O6" s="76"/>
      <c r="P6" s="90" t="str">
        <f t="shared" si="1"/>
        <v/>
      </c>
      <c r="Q6" s="77"/>
      <c r="R6" s="77"/>
      <c r="S6" s="77"/>
      <c r="T6" s="77"/>
      <c r="U6" s="84" t="str">
        <f>IFERROR((VLOOKUP(N6,DV!$B$2:$H$136,2,FALSE))*(Q6),"")</f>
        <v/>
      </c>
      <c r="V6" s="86" t="str">
        <f>IFERROR((VLOOKUP(N6,DV!$B$2:$H$136,3,FALSE))*(Q6),"")</f>
        <v/>
      </c>
      <c r="W6" s="86" t="str">
        <f>IFERROR((VLOOKUP(N6,DV!$B$2:$H$136,4,FALSE))*(Q6),"")</f>
        <v/>
      </c>
      <c r="X6" s="87" t="str">
        <f>IFERROR((VLOOKUP(N6,DV!$B$2:$H$136,5,FALSE))*(Q6),"")</f>
        <v/>
      </c>
      <c r="Y6" s="87" t="str">
        <f>IF(Table14[[#This Row],[Academic - Prep]]="without Preparation","£0.00",IFERROR((VLOOKUP(N6,DV!$B$2:$H$136,6,FALSE))*(Q6),""))</f>
        <v/>
      </c>
      <c r="Z6" s="87" t="str">
        <f>IF(Table14[[#This Row],[Academic - Prep]]="with Preparation","£0.00",IFERROR((VLOOKUP(N6,DV!$B$2:$H$136,7,FALSE))*(Q6),""))</f>
        <v/>
      </c>
      <c r="AA6" s="61" t="str">
        <f>IFERROR((VLOOKUP(N6,DV!$B$2:$H$136,2,FALSE))*(R6)*0.25,"")</f>
        <v/>
      </c>
      <c r="AB6" s="61" t="str">
        <f>IFERROR((VLOOKUP(N6,DV!$B$2:$H$136,2,FALSE))*(S6)*1.5,"")</f>
        <v/>
      </c>
      <c r="AC6" s="61" t="str">
        <f>IFERROR((VLOOKUP(N6,DV!$B$2:$H$136,2,FALSE))*(T6*2),"")</f>
        <v/>
      </c>
      <c r="AD6" s="12"/>
      <c r="AE6" s="12"/>
      <c r="AF6" s="11"/>
      <c r="AG6" s="11"/>
      <c r="AH6" s="11"/>
      <c r="AI6" s="11"/>
    </row>
    <row r="7" spans="1:35">
      <c r="A7" s="76"/>
      <c r="B7"/>
      <c r="C7" s="89" t="str">
        <f>IF(A7="","",VLOOKUP(B:B,'Paste report here'!M:O,3,FALSE))</f>
        <v/>
      </c>
      <c r="D7" s="90" t="str">
        <f>IF(A7="","",VLOOKUP(B7,CHOOSE({1,2},'Paste report here'!M:M,'Paste report here'!L:L),2,0))</f>
        <v/>
      </c>
      <c r="E7" s="90" t="str">
        <f t="shared" si="2"/>
        <v/>
      </c>
      <c r="F7" s="76"/>
      <c r="G7" s="76"/>
      <c r="H7" s="106" t="str">
        <f>IF(A7="","",VLOOKUP(F:F,'Look ups'!F:G,2,FALSE))</f>
        <v/>
      </c>
      <c r="I7" s="106" t="str">
        <f>IF(A7="","",VLOOKUP(B:B,'Paste report here'!M:R,6,FALSE))</f>
        <v/>
      </c>
      <c r="J7" s="106" t="str">
        <f>IF(A7="","",VLOOKUP(B:B,'Paste report here'!M:R,5,FALSE))</f>
        <v/>
      </c>
      <c r="K7" s="106" t="str">
        <f>IF(A7="","",VLOOKUP(L7&amp;P7,'Look ups'!C:D,2,FALSE))</f>
        <v/>
      </c>
      <c r="L7" s="89" t="str">
        <f>IF(A7="","",VLOOKUP(B7,'Paste report here'!M:AA,15,FALSE))</f>
        <v/>
      </c>
      <c r="M7" s="89" t="str">
        <f>IF(A7="","",VLOOKUP(B7,'Paste report here'!M:AA,13,FALSE))</f>
        <v/>
      </c>
      <c r="N7" s="89" t="str">
        <f t="shared" si="0"/>
        <v xml:space="preserve"> </v>
      </c>
      <c r="O7" s="76"/>
      <c r="P7" s="90" t="str">
        <f t="shared" si="1"/>
        <v/>
      </c>
      <c r="Q7" s="77"/>
      <c r="R7" s="77"/>
      <c r="S7" s="77"/>
      <c r="T7" s="77"/>
      <c r="U7" s="84" t="str">
        <f>IFERROR((VLOOKUP(N7,DV!$B$2:$H$136,2,FALSE))*(Q7),"")</f>
        <v/>
      </c>
      <c r="V7" s="86" t="str">
        <f>IFERROR((VLOOKUP(N7,DV!$B$2:$H$136,3,FALSE))*(Q7),"")</f>
        <v/>
      </c>
      <c r="W7" s="86" t="str">
        <f>IFERROR((VLOOKUP(N7,DV!$B$2:$H$136,4,FALSE))*(Q7),"")</f>
        <v/>
      </c>
      <c r="X7" s="87" t="str">
        <f>IFERROR((VLOOKUP(N7,DV!$B$2:$H$136,5,FALSE))*(Q7),"")</f>
        <v/>
      </c>
      <c r="Y7" s="87" t="str">
        <f>IF(Table14[[#This Row],[Academic - Prep]]="without Preparation","£0.00",IFERROR((VLOOKUP(N7,DV!$B$2:$H$136,6,FALSE))*(Q7),""))</f>
        <v/>
      </c>
      <c r="Z7" s="87" t="str">
        <f>IF(Table14[[#This Row],[Academic - Prep]]="with Preparation","£0.00",IFERROR((VLOOKUP(N7,DV!$B$2:$H$136,7,FALSE))*(Q7),""))</f>
        <v/>
      </c>
      <c r="AA7" s="61" t="str">
        <f>IFERROR((VLOOKUP(N7,DV!$B$2:$H$136,2,FALSE))*(R7)*0.25,"")</f>
        <v/>
      </c>
      <c r="AB7" s="61" t="str">
        <f>IFERROR((VLOOKUP(N7,DV!$B$2:$H$136,2,FALSE))*(S7)*1.5,"")</f>
        <v/>
      </c>
      <c r="AC7" s="61" t="str">
        <f>IFERROR((VLOOKUP(N7,DV!$B$2:$H$136,2,FALSE))*(T7*2),"")</f>
        <v/>
      </c>
      <c r="AD7" s="12"/>
      <c r="AE7" s="12"/>
      <c r="AF7" s="11"/>
      <c r="AG7" s="11"/>
      <c r="AH7" s="11"/>
      <c r="AI7" s="11"/>
    </row>
    <row r="8" spans="1:35">
      <c r="A8" s="76"/>
      <c r="B8"/>
      <c r="C8" s="89" t="str">
        <f>IF(A8="","",VLOOKUP(B:B,'Paste report here'!M:O,3,FALSE))</f>
        <v/>
      </c>
      <c r="D8" s="90" t="str">
        <f>IF(A8="","",VLOOKUP(B8,CHOOSE({1,2},'Paste report here'!M:M,'Paste report here'!L:L),2,0))</f>
        <v/>
      </c>
      <c r="E8" s="90" t="str">
        <f t="shared" si="2"/>
        <v/>
      </c>
      <c r="F8" s="76"/>
      <c r="G8" s="76"/>
      <c r="H8" s="106" t="str">
        <f>IF(A8="","",VLOOKUP(F:F,'Look ups'!F:G,2,FALSE))</f>
        <v/>
      </c>
      <c r="I8" s="106" t="str">
        <f>IF(A8="","",VLOOKUP(B:B,'Paste report here'!M:R,6,FALSE))</f>
        <v/>
      </c>
      <c r="J8" s="106" t="str">
        <f>IF(A8="","",VLOOKUP(B:B,'Paste report here'!M:R,5,FALSE))</f>
        <v/>
      </c>
      <c r="K8" s="106" t="str">
        <f>IF(A8="","",VLOOKUP(L8&amp;P8,'Look ups'!C:D,2,FALSE))</f>
        <v/>
      </c>
      <c r="L8" s="89" t="str">
        <f>IF(A8="","",VLOOKUP(B8,'Paste report here'!M:AA,15,FALSE))</f>
        <v/>
      </c>
      <c r="M8" s="89" t="str">
        <f>IF(A8="","",VLOOKUP(B8,'Paste report here'!M:AA,13,FALSE))</f>
        <v/>
      </c>
      <c r="N8" s="89" t="str">
        <f t="shared" si="0"/>
        <v xml:space="preserve"> </v>
      </c>
      <c r="O8" s="76"/>
      <c r="P8" s="90" t="str">
        <f t="shared" si="1"/>
        <v/>
      </c>
      <c r="Q8" s="77"/>
      <c r="R8" s="77"/>
      <c r="S8" s="77"/>
      <c r="T8" s="77"/>
      <c r="U8" s="84" t="str">
        <f>IFERROR((VLOOKUP(N8,DV!$B$2:$H$136,2,FALSE))*(Q8),"")</f>
        <v/>
      </c>
      <c r="V8" s="86" t="str">
        <f>IFERROR((VLOOKUP(N8,DV!$B$2:$H$136,3,FALSE))*(Q8),"")</f>
        <v/>
      </c>
      <c r="W8" s="86" t="str">
        <f>IFERROR((VLOOKUP(N8,DV!$B$2:$H$136,4,FALSE))*(Q8),"")</f>
        <v/>
      </c>
      <c r="X8" s="87" t="str">
        <f>IFERROR((VLOOKUP(N8,DV!$B$2:$H$136,5,FALSE))*(Q8),"")</f>
        <v/>
      </c>
      <c r="Y8" s="87" t="str">
        <f>IF(Table14[[#This Row],[Academic - Prep]]="without Preparation","£0.00",IFERROR((VLOOKUP(N8,DV!$B$2:$H$136,6,FALSE))*(Q8),""))</f>
        <v/>
      </c>
      <c r="Z8" s="87" t="str">
        <f>IF(Table14[[#This Row],[Academic - Prep]]="with Preparation","£0.00",IFERROR((VLOOKUP(N8,DV!$B$2:$H$136,7,FALSE))*(Q8),""))</f>
        <v/>
      </c>
      <c r="AA8" s="61" t="str">
        <f>IFERROR((VLOOKUP(N8,DV!$B$2:$H$136,2,FALSE))*(R8)*0.25,"")</f>
        <v/>
      </c>
      <c r="AB8" s="61" t="str">
        <f>IFERROR((VLOOKUP(N8,DV!$B$2:$H$136,2,FALSE))*(S8)*1.5,"")</f>
        <v/>
      </c>
      <c r="AC8" s="61" t="str">
        <f>IFERROR((VLOOKUP(N8,DV!$B$2:$H$136,2,FALSE))*(T8*2),"")</f>
        <v/>
      </c>
      <c r="AD8" s="12"/>
      <c r="AE8" s="12"/>
      <c r="AF8" s="11"/>
      <c r="AG8" s="11"/>
      <c r="AH8" s="11"/>
      <c r="AI8" s="11"/>
    </row>
    <row r="9" spans="1:35">
      <c r="A9" s="76"/>
      <c r="B9"/>
      <c r="C9" s="89" t="str">
        <f>IF(A9="","",VLOOKUP(B:B,'Paste report here'!M:O,3,FALSE))</f>
        <v/>
      </c>
      <c r="D9" s="90" t="str">
        <f>IF(A9="","",VLOOKUP(B9,CHOOSE({1,2},'Paste report here'!M:M,'Paste report here'!L:L),2,0))</f>
        <v/>
      </c>
      <c r="E9" s="90" t="str">
        <f t="shared" si="2"/>
        <v/>
      </c>
      <c r="F9" s="76"/>
      <c r="G9" s="76"/>
      <c r="H9" s="106" t="str">
        <f>IF(A9="","",VLOOKUP(F:F,'Look ups'!F:G,2,FALSE))</f>
        <v/>
      </c>
      <c r="I9" s="106" t="str">
        <f>IF(A9="","",VLOOKUP(B:B,'Paste report here'!M:R,6,FALSE))</f>
        <v/>
      </c>
      <c r="J9" s="106" t="str">
        <f>IF(A9="","",VLOOKUP(B:B,'Paste report here'!M:R,5,FALSE))</f>
        <v/>
      </c>
      <c r="K9" s="106" t="str">
        <f>IF(A9="","",VLOOKUP(L9&amp;P9,'Look ups'!C:D,2,FALSE))</f>
        <v/>
      </c>
      <c r="L9" s="89" t="str">
        <f>IF(A9="","",VLOOKUP(B9,'Paste report here'!M:AA,15,FALSE))</f>
        <v/>
      </c>
      <c r="M9" s="89" t="str">
        <f>IF(A9="","",VLOOKUP(B9,'Paste report here'!M:AA,13,FALSE))</f>
        <v/>
      </c>
      <c r="N9" s="89" t="str">
        <f t="shared" si="0"/>
        <v xml:space="preserve"> </v>
      </c>
      <c r="O9" s="76"/>
      <c r="P9" s="90" t="str">
        <f t="shared" si="1"/>
        <v/>
      </c>
      <c r="Q9" s="77"/>
      <c r="R9" s="77"/>
      <c r="S9" s="77"/>
      <c r="T9" s="77"/>
      <c r="U9" s="84" t="str">
        <f>IFERROR((VLOOKUP(N9,DV!$B$2:$H$136,2,FALSE))*(Q9),"")</f>
        <v/>
      </c>
      <c r="V9" s="86" t="str">
        <f>IFERROR((VLOOKUP(N9,DV!$B$2:$H$136,3,FALSE))*(Q9),"")</f>
        <v/>
      </c>
      <c r="W9" s="86" t="str">
        <f>IFERROR((VLOOKUP(N9,DV!$B$2:$H$136,4,FALSE))*(Q9),"")</f>
        <v/>
      </c>
      <c r="X9" s="87" t="str">
        <f>IFERROR((VLOOKUP(N9,DV!$B$2:$H$136,5,FALSE))*(Q9),"")</f>
        <v/>
      </c>
      <c r="Y9" s="87" t="str">
        <f>IF(Table14[[#This Row],[Academic - Prep]]="without Preparation","£0.00",IFERROR((VLOOKUP(N9,DV!$B$2:$H$136,6,FALSE))*(Q9),""))</f>
        <v/>
      </c>
      <c r="Z9" s="87" t="str">
        <f>IF(Table14[[#This Row],[Academic - Prep]]="with Preparation","£0.00",IFERROR((VLOOKUP(N9,DV!$B$2:$H$136,7,FALSE))*(Q9),""))</f>
        <v/>
      </c>
      <c r="AA9" s="61" t="str">
        <f>IFERROR((VLOOKUP(N9,DV!$B$2:$H$136,2,FALSE))*(R9)*0.25,"")</f>
        <v/>
      </c>
      <c r="AB9" s="61" t="str">
        <f>IFERROR((VLOOKUP(N9,DV!$B$2:$H$136,2,FALSE))*(S9)*1.5,"")</f>
        <v/>
      </c>
      <c r="AC9" s="61" t="str">
        <f>IFERROR((VLOOKUP(N9,DV!$B$2:$H$136,2,FALSE))*(T9*2),"")</f>
        <v/>
      </c>
      <c r="AD9" s="12"/>
      <c r="AE9" s="12"/>
      <c r="AF9" s="11"/>
      <c r="AG9" s="11"/>
      <c r="AH9" s="11"/>
      <c r="AI9" s="11"/>
    </row>
    <row r="10" spans="1:35">
      <c r="A10" s="76"/>
      <c r="B10"/>
      <c r="C10" s="89" t="str">
        <f>IF(A10="","",VLOOKUP(B:B,'Paste report here'!M:O,3,FALSE))</f>
        <v/>
      </c>
      <c r="D10" s="90" t="str">
        <f>IF(A10="","",VLOOKUP(B10,CHOOSE({1,2},'Paste report here'!M:M,'Paste report here'!L:L),2,0))</f>
        <v/>
      </c>
      <c r="E10" s="90" t="str">
        <f t="shared" si="2"/>
        <v/>
      </c>
      <c r="F10" s="76"/>
      <c r="G10" s="76"/>
      <c r="H10" s="106" t="str">
        <f>IF(A10="","",VLOOKUP(F:F,'Look ups'!F:G,2,FALSE))</f>
        <v/>
      </c>
      <c r="I10" s="106" t="str">
        <f>IF(A10="","",VLOOKUP(B:B,'Paste report here'!M:R,6,FALSE))</f>
        <v/>
      </c>
      <c r="J10" s="106" t="str">
        <f>IF(A10="","",VLOOKUP(B:B,'Paste report here'!M:R,5,FALSE))</f>
        <v/>
      </c>
      <c r="K10" s="106" t="str">
        <f>IF(A10="","",VLOOKUP(L10&amp;P10,'Look ups'!C:D,2,FALSE))</f>
        <v/>
      </c>
      <c r="L10" s="89" t="str">
        <f>IF(A10="","",VLOOKUP(B10,'Paste report here'!M:AA,15,FALSE))</f>
        <v/>
      </c>
      <c r="M10" s="89" t="str">
        <f>IF(A10="","",VLOOKUP(B10,'Paste report here'!M:AA,13,FALSE))</f>
        <v/>
      </c>
      <c r="N10" s="89" t="str">
        <f t="shared" si="0"/>
        <v xml:space="preserve"> </v>
      </c>
      <c r="O10" s="76"/>
      <c r="P10" s="90" t="str">
        <f t="shared" si="1"/>
        <v/>
      </c>
      <c r="Q10" s="77"/>
      <c r="R10" s="77"/>
      <c r="S10" s="77"/>
      <c r="T10" s="77"/>
      <c r="U10" s="84" t="str">
        <f>IFERROR((VLOOKUP(N10,DV!$B$2:$H$136,2,FALSE))*(Q10),"")</f>
        <v/>
      </c>
      <c r="V10" s="86" t="str">
        <f>IFERROR((VLOOKUP(N10,DV!$B$2:$H$136,3,FALSE))*(Q10),"")</f>
        <v/>
      </c>
      <c r="W10" s="86" t="str">
        <f>IFERROR((VLOOKUP(N10,DV!$B$2:$H$136,4,FALSE))*(Q10),"")</f>
        <v/>
      </c>
      <c r="X10" s="87" t="str">
        <f>IFERROR((VLOOKUP(N10,DV!$B$2:$H$136,5,FALSE))*(Q10),"")</f>
        <v/>
      </c>
      <c r="Y10" s="87" t="str">
        <f>IF(Table14[[#This Row],[Academic - Prep]]="without Preparation","£0.00",IFERROR((VLOOKUP(N10,DV!$B$2:$H$136,6,FALSE))*(Q10),""))</f>
        <v/>
      </c>
      <c r="Z10" s="87" t="str">
        <f>IF(Table14[[#This Row],[Academic - Prep]]="with Preparation","£0.00",IFERROR((VLOOKUP(N10,DV!$B$2:$H$136,7,FALSE))*(Q10),""))</f>
        <v/>
      </c>
      <c r="AA10" s="61" t="str">
        <f>IFERROR((VLOOKUP(N10,DV!$B$2:$H$136,2,FALSE))*(R10)*0.25,"")</f>
        <v/>
      </c>
      <c r="AB10" s="61" t="str">
        <f>IFERROR((VLOOKUP(N10,DV!$B$2:$H$136,2,FALSE))*(S10)*1.5,"")</f>
        <v/>
      </c>
      <c r="AC10" s="61" t="str">
        <f>IFERROR((VLOOKUP(N10,DV!$B$2:$H$136,2,FALSE))*(T10*2),"")</f>
        <v/>
      </c>
      <c r="AD10" s="12"/>
      <c r="AE10" s="12"/>
      <c r="AF10" s="11"/>
      <c r="AG10" s="11"/>
      <c r="AH10" s="11"/>
      <c r="AI10" s="11"/>
    </row>
    <row r="11" spans="1:35">
      <c r="A11" s="76"/>
      <c r="B11"/>
      <c r="C11" s="89" t="str">
        <f>IF(A11="","",VLOOKUP(B:B,'Paste report here'!M:O,3,FALSE))</f>
        <v/>
      </c>
      <c r="D11" s="90" t="str">
        <f>IF(A11="","",VLOOKUP(B11,CHOOSE({1,2},'Paste report here'!M:M,'Paste report here'!L:L),2,0))</f>
        <v/>
      </c>
      <c r="E11" s="90" t="str">
        <f t="shared" si="2"/>
        <v/>
      </c>
      <c r="F11" s="76"/>
      <c r="G11" s="76"/>
      <c r="H11" s="106" t="str">
        <f>IF(A11="","",VLOOKUP(F:F,'Look ups'!F:G,2,FALSE))</f>
        <v/>
      </c>
      <c r="I11" s="106" t="str">
        <f>IF(A11="","",VLOOKUP(B:B,'Paste report here'!M:R,6,FALSE))</f>
        <v/>
      </c>
      <c r="J11" s="106" t="str">
        <f>IF(A11="","",VLOOKUP(B:B,'Paste report here'!M:R,5,FALSE))</f>
        <v/>
      </c>
      <c r="K11" s="106" t="str">
        <f>IF(A11="","",VLOOKUP(L11&amp;P11,'Look ups'!C:D,2,FALSE))</f>
        <v/>
      </c>
      <c r="L11" s="89" t="str">
        <f>IF(A11="","",VLOOKUP(B11,'Paste report here'!M:AA,15,FALSE))</f>
        <v/>
      </c>
      <c r="M11" s="89" t="str">
        <f>IF(A11="","",VLOOKUP(B11,'Paste report here'!M:AA,13,FALSE))</f>
        <v/>
      </c>
      <c r="N11" s="89" t="str">
        <f t="shared" si="0"/>
        <v xml:space="preserve"> </v>
      </c>
      <c r="O11" s="76"/>
      <c r="P11" s="90" t="str">
        <f t="shared" si="1"/>
        <v/>
      </c>
      <c r="Q11" s="77"/>
      <c r="R11" s="77"/>
      <c r="S11" s="77"/>
      <c r="T11" s="77"/>
      <c r="U11" s="84" t="str">
        <f>IFERROR((VLOOKUP(N11,DV!$B$2:$H$136,2,FALSE))*(Q11),"")</f>
        <v/>
      </c>
      <c r="V11" s="86" t="str">
        <f>IFERROR((VLOOKUP(N11,DV!$B$2:$H$136,3,FALSE))*(Q11),"")</f>
        <v/>
      </c>
      <c r="W11" s="86" t="str">
        <f>IFERROR((VLOOKUP(N11,DV!$B$2:$H$136,4,FALSE))*(Q11),"")</f>
        <v/>
      </c>
      <c r="X11" s="87" t="str">
        <f>IFERROR((VLOOKUP(N11,DV!$B$2:$H$136,5,FALSE))*(Q11),"")</f>
        <v/>
      </c>
      <c r="Y11" s="87" t="str">
        <f>IF(Table14[[#This Row],[Academic - Prep]]="without Preparation","£0.00",IFERROR((VLOOKUP(N11,DV!$B$2:$H$136,6,FALSE))*(Q11),""))</f>
        <v/>
      </c>
      <c r="Z11" s="87" t="str">
        <f>IF(Table14[[#This Row],[Academic - Prep]]="with Preparation","£0.00",IFERROR((VLOOKUP(N11,DV!$B$2:$H$136,7,FALSE))*(Q11),""))</f>
        <v/>
      </c>
      <c r="AA11" s="61" t="str">
        <f>IFERROR((VLOOKUP(N11,DV!$B$2:$H$136,2,FALSE))*(R11)*0.25,"")</f>
        <v/>
      </c>
      <c r="AB11" s="61" t="str">
        <f>IFERROR((VLOOKUP(N11,DV!$B$2:$H$136,2,FALSE))*(S11)*1.5,"")</f>
        <v/>
      </c>
      <c r="AC11" s="61" t="str">
        <f>IFERROR((VLOOKUP(N11,DV!$B$2:$H$136,2,FALSE))*(T11*2),"")</f>
        <v/>
      </c>
      <c r="AD11" s="12"/>
      <c r="AE11" s="12"/>
      <c r="AF11" s="11"/>
      <c r="AG11" s="11"/>
      <c r="AH11" s="11"/>
      <c r="AI11" s="11"/>
    </row>
    <row r="12" spans="1:35">
      <c r="A12" s="76"/>
      <c r="B12"/>
      <c r="C12" s="89" t="str">
        <f>IF(A12="","",VLOOKUP(B:B,'Paste report here'!M:O,3,FALSE))</f>
        <v/>
      </c>
      <c r="D12" s="90" t="str">
        <f>IF(A12="","",VLOOKUP(B12,CHOOSE({1,2},'Paste report here'!M:M,'Paste report here'!L:L),2,0))</f>
        <v/>
      </c>
      <c r="E12" s="90" t="str">
        <f t="shared" si="2"/>
        <v/>
      </c>
      <c r="F12" s="76"/>
      <c r="G12" s="76"/>
      <c r="H12" s="106" t="str">
        <f>IF(A12="","",VLOOKUP(F:F,'Look ups'!F:G,2,FALSE))</f>
        <v/>
      </c>
      <c r="I12" s="106" t="str">
        <f>IF(A12="","",VLOOKUP(B:B,'Paste report here'!M:R,6,FALSE))</f>
        <v/>
      </c>
      <c r="J12" s="106" t="str">
        <f>IF(A12="","",VLOOKUP(B:B,'Paste report here'!M:R,5,FALSE))</f>
        <v/>
      </c>
      <c r="K12" s="106" t="str">
        <f>IF(A12="","",VLOOKUP(L12&amp;P12,'Look ups'!C:D,2,FALSE))</f>
        <v/>
      </c>
      <c r="L12" s="89" t="str">
        <f>IF(A12="","",VLOOKUP(B12,'Paste report here'!M:AA,15,FALSE))</f>
        <v/>
      </c>
      <c r="M12" s="89" t="str">
        <f>IF(A12="","",VLOOKUP(B12,'Paste report here'!M:AA,13,FALSE))</f>
        <v/>
      </c>
      <c r="N12" s="89" t="str">
        <f t="shared" si="0"/>
        <v xml:space="preserve"> </v>
      </c>
      <c r="O12" s="76"/>
      <c r="P12" s="90" t="str">
        <f t="shared" si="1"/>
        <v/>
      </c>
      <c r="Q12" s="77"/>
      <c r="R12" s="77"/>
      <c r="S12" s="77"/>
      <c r="T12" s="77"/>
      <c r="U12" s="84" t="str">
        <f>IFERROR((VLOOKUP(N12,DV!$B$2:$H$136,2,FALSE))*(Q12),"")</f>
        <v/>
      </c>
      <c r="V12" s="86" t="str">
        <f>IFERROR((VLOOKUP(N12,DV!$B$2:$H$136,3,FALSE))*(Q12),"")</f>
        <v/>
      </c>
      <c r="W12" s="86" t="str">
        <f>IFERROR((VLOOKUP(N12,DV!$B$2:$H$136,4,FALSE))*(Q12),"")</f>
        <v/>
      </c>
      <c r="X12" s="87" t="str">
        <f>IFERROR((VLOOKUP(N12,DV!$B$2:$H$136,5,FALSE))*(Q12),"")</f>
        <v/>
      </c>
      <c r="Y12" s="87" t="str">
        <f>IF(Table14[[#This Row],[Academic - Prep]]="without Preparation","£0.00",IFERROR((VLOOKUP(N12,DV!$B$2:$H$136,6,FALSE))*(Q12),""))</f>
        <v/>
      </c>
      <c r="Z12" s="87" t="str">
        <f>IF(Table14[[#This Row],[Academic - Prep]]="with Preparation","£0.00",IFERROR((VLOOKUP(N12,DV!$B$2:$H$136,7,FALSE))*(Q12),""))</f>
        <v/>
      </c>
      <c r="AA12" s="61" t="str">
        <f>IFERROR((VLOOKUP(N12,DV!$B$2:$H$136,2,FALSE))*(R12)*0.25,"")</f>
        <v/>
      </c>
      <c r="AB12" s="61" t="str">
        <f>IFERROR((VLOOKUP(N12,DV!$B$2:$H$136,2,FALSE))*(S12)*1.5,"")</f>
        <v/>
      </c>
      <c r="AC12" s="61" t="str">
        <f>IFERROR((VLOOKUP(N12,DV!$B$2:$H$136,2,FALSE))*(T12*2),"")</f>
        <v/>
      </c>
      <c r="AD12" s="12"/>
      <c r="AE12" s="12"/>
      <c r="AF12" s="11"/>
      <c r="AG12" s="11"/>
      <c r="AH12" s="11"/>
      <c r="AI12" s="11"/>
    </row>
    <row r="13" spans="1:35">
      <c r="A13" s="76"/>
      <c r="B13"/>
      <c r="C13" s="89" t="str">
        <f>IF(A13="","",VLOOKUP(B:B,'Paste report here'!M:O,3,FALSE))</f>
        <v/>
      </c>
      <c r="D13" s="90" t="str">
        <f>IF(A13="","",VLOOKUP(B13,CHOOSE({1,2},'Paste report here'!M:M,'Paste report here'!L:L),2,0))</f>
        <v/>
      </c>
      <c r="E13" s="90" t="str">
        <f t="shared" si="2"/>
        <v/>
      </c>
      <c r="F13" s="76"/>
      <c r="G13" s="76"/>
      <c r="H13" s="106" t="str">
        <f>IF(A13="","",VLOOKUP(F:F,'Look ups'!F:G,2,FALSE))</f>
        <v/>
      </c>
      <c r="I13" s="106" t="str">
        <f>IF(A13="","",VLOOKUP(B:B,'Paste report here'!M:R,6,FALSE))</f>
        <v/>
      </c>
      <c r="J13" s="106" t="str">
        <f>IF(A13="","",VLOOKUP(B:B,'Paste report here'!M:R,5,FALSE))</f>
        <v/>
      </c>
      <c r="K13" s="106" t="str">
        <f>IF(A13="","",VLOOKUP(L13&amp;P13,'Look ups'!C:D,2,FALSE))</f>
        <v/>
      </c>
      <c r="L13" s="89" t="str">
        <f>IF(A13="","",VLOOKUP(B13,'Paste report here'!M:AA,15,FALSE))</f>
        <v/>
      </c>
      <c r="M13" s="89" t="str">
        <f>IF(A13="","",VLOOKUP(B13,'Paste report here'!M:AA,13,FALSE))</f>
        <v/>
      </c>
      <c r="N13" s="89" t="str">
        <f t="shared" si="0"/>
        <v xml:space="preserve"> </v>
      </c>
      <c r="O13" s="76"/>
      <c r="P13" s="90" t="str">
        <f t="shared" si="1"/>
        <v/>
      </c>
      <c r="Q13" s="77"/>
      <c r="R13" s="77"/>
      <c r="S13" s="77"/>
      <c r="T13" s="77"/>
      <c r="U13" s="84" t="str">
        <f>IFERROR((VLOOKUP(N13,DV!$B$2:$H$136,2,FALSE))*(Q13),"")</f>
        <v/>
      </c>
      <c r="V13" s="86" t="str">
        <f>IFERROR((VLOOKUP(N13,DV!$B$2:$H$136,3,FALSE))*(Q13),"")</f>
        <v/>
      </c>
      <c r="W13" s="86" t="str">
        <f>IFERROR((VLOOKUP(N13,DV!$B$2:$H$136,4,FALSE))*(Q13),"")</f>
        <v/>
      </c>
      <c r="X13" s="87" t="str">
        <f>IFERROR((VLOOKUP(N13,DV!$B$2:$H$136,5,FALSE))*(Q13),"")</f>
        <v/>
      </c>
      <c r="Y13" s="87" t="str">
        <f>IF(Table14[[#This Row],[Academic - Prep]]="without Preparation","£0.00",IFERROR((VLOOKUP(N13,DV!$B$2:$H$136,6,FALSE))*(Q13),""))</f>
        <v/>
      </c>
      <c r="Z13" s="87" t="str">
        <f>IF(Table14[[#This Row],[Academic - Prep]]="with Preparation","£0.00",IFERROR((VLOOKUP(N13,DV!$B$2:$H$136,7,FALSE))*(Q13),""))</f>
        <v/>
      </c>
      <c r="AA13" s="61" t="str">
        <f>IFERROR((VLOOKUP(N13,DV!$B$2:$H$136,2,FALSE))*(R13)*0.25,"")</f>
        <v/>
      </c>
      <c r="AB13" s="61" t="str">
        <f>IFERROR((VLOOKUP(N13,DV!$B$2:$H$136,2,FALSE))*(S13)*1.5,"")</f>
        <v/>
      </c>
      <c r="AC13" s="61" t="str">
        <f>IFERROR((VLOOKUP(N13,DV!$B$2:$H$136,2,FALSE))*(T13*2),"")</f>
        <v/>
      </c>
      <c r="AD13" s="12"/>
      <c r="AE13" s="12"/>
      <c r="AF13" s="11"/>
      <c r="AG13" s="11"/>
      <c r="AH13" s="11"/>
      <c r="AI13" s="11"/>
    </row>
    <row r="14" spans="1:35">
      <c r="A14" s="76"/>
      <c r="B14"/>
      <c r="C14" s="89" t="str">
        <f>IF(A14="","",VLOOKUP(B:B,'Paste report here'!M:O,3,FALSE))</f>
        <v/>
      </c>
      <c r="D14" s="90" t="str">
        <f>IF(A14="","",VLOOKUP(B14,CHOOSE({1,2},'Paste report here'!M:M,'Paste report here'!L:L),2,0))</f>
        <v/>
      </c>
      <c r="E14" s="90" t="str">
        <f t="shared" si="2"/>
        <v/>
      </c>
      <c r="F14" s="76"/>
      <c r="G14" s="76"/>
      <c r="H14" s="106" t="str">
        <f>IF(A14="","",VLOOKUP(F:F,'Look ups'!F:G,2,FALSE))</f>
        <v/>
      </c>
      <c r="I14" s="106" t="str">
        <f>IF(A14="","",VLOOKUP(B:B,'Paste report here'!M:R,6,FALSE))</f>
        <v/>
      </c>
      <c r="J14" s="106" t="str">
        <f>IF(A14="","",VLOOKUP(B:B,'Paste report here'!M:R,5,FALSE))</f>
        <v/>
      </c>
      <c r="K14" s="106" t="str">
        <f>IF(A14="","",VLOOKUP(L14&amp;P14,'Look ups'!C:D,2,FALSE))</f>
        <v/>
      </c>
      <c r="L14" s="89" t="str">
        <f>IF(A14="","",VLOOKUP(B14,'Paste report here'!M:AA,15,FALSE))</f>
        <v/>
      </c>
      <c r="M14" s="89" t="str">
        <f>IF(A14="","",VLOOKUP(B14,'Paste report here'!M:AA,13,FALSE))</f>
        <v/>
      </c>
      <c r="N14" s="89" t="str">
        <f t="shared" si="0"/>
        <v xml:space="preserve"> </v>
      </c>
      <c r="O14" s="76"/>
      <c r="P14" s="90" t="str">
        <f t="shared" si="1"/>
        <v/>
      </c>
      <c r="Q14" s="77"/>
      <c r="R14" s="77"/>
      <c r="S14" s="77"/>
      <c r="T14" s="77"/>
      <c r="U14" s="84" t="str">
        <f>IFERROR((VLOOKUP(N14,DV!$B$2:$H$136,2,FALSE))*(Q14),"")</f>
        <v/>
      </c>
      <c r="V14" s="86" t="str">
        <f>IFERROR((VLOOKUP(N14,DV!$B$2:$H$136,3,FALSE))*(Q14),"")</f>
        <v/>
      </c>
      <c r="W14" s="86" t="str">
        <f>IFERROR((VLOOKUP(N14,DV!$B$2:$H$136,4,FALSE))*(Q14),"")</f>
        <v/>
      </c>
      <c r="X14" s="87" t="str">
        <f>IFERROR((VLOOKUP(N14,DV!$B$2:$H$136,5,FALSE))*(Q14),"")</f>
        <v/>
      </c>
      <c r="Y14" s="87" t="str">
        <f>IF(Table14[[#This Row],[Academic - Prep]]="without Preparation","£0.00",IFERROR((VLOOKUP(N14,DV!$B$2:$H$136,6,FALSE))*(Q14),""))</f>
        <v/>
      </c>
      <c r="Z14" s="87" t="str">
        <f>IF(Table14[[#This Row],[Academic - Prep]]="with Preparation","£0.00",IFERROR((VLOOKUP(N14,DV!$B$2:$H$136,7,FALSE))*(Q14),""))</f>
        <v/>
      </c>
      <c r="AA14" s="61" t="str">
        <f>IFERROR((VLOOKUP(N14,DV!$B$2:$H$136,2,FALSE))*(R14)*0.25,"")</f>
        <v/>
      </c>
      <c r="AB14" s="61" t="str">
        <f>IFERROR((VLOOKUP(N14,DV!$B$2:$H$136,2,FALSE))*(S14)*1.5,"")</f>
        <v/>
      </c>
      <c r="AC14" s="61" t="str">
        <f>IFERROR((VLOOKUP(N14,DV!$B$2:$H$136,2,FALSE))*(T14*2),"")</f>
        <v/>
      </c>
      <c r="AD14" s="12"/>
      <c r="AE14" s="12"/>
      <c r="AF14" s="11"/>
      <c r="AG14" s="11"/>
      <c r="AH14" s="11"/>
      <c r="AI14" s="11"/>
    </row>
    <row r="15" spans="1:35">
      <c r="A15" s="76"/>
      <c r="B15"/>
      <c r="C15" s="89" t="str">
        <f>IF(A15="","",VLOOKUP(B:B,'Paste report here'!M:O,3,FALSE))</f>
        <v/>
      </c>
      <c r="D15" s="90" t="str">
        <f>IF(A15="","",VLOOKUP(B15,CHOOSE({1,2},'Paste report here'!M:M,'Paste report here'!L:L),2,0))</f>
        <v/>
      </c>
      <c r="E15" s="90" t="str">
        <f t="shared" si="2"/>
        <v/>
      </c>
      <c r="F15" s="76"/>
      <c r="G15" s="76"/>
      <c r="H15" s="106" t="str">
        <f>IF(A15="","",VLOOKUP(F:F,'Look ups'!F:G,2,FALSE))</f>
        <v/>
      </c>
      <c r="I15" s="106" t="str">
        <f>IF(A15="","",VLOOKUP(B:B,'Paste report here'!M:R,6,FALSE))</f>
        <v/>
      </c>
      <c r="J15" s="106" t="str">
        <f>IF(A15="","",VLOOKUP(B:B,'Paste report here'!M:R,5,FALSE))</f>
        <v/>
      </c>
      <c r="K15" s="106" t="str">
        <f>IF(A15="","",VLOOKUP(L15&amp;P15,'Look ups'!C:D,2,FALSE))</f>
        <v/>
      </c>
      <c r="L15" s="89" t="str">
        <f>IF(A15="","",VLOOKUP(B15,'Paste report here'!M:AA,15,FALSE))</f>
        <v/>
      </c>
      <c r="M15" s="89" t="str">
        <f>IF(A15="","",VLOOKUP(B15,'Paste report here'!M:AA,13,FALSE))</f>
        <v/>
      </c>
      <c r="N15" s="89" t="str">
        <f t="shared" si="0"/>
        <v xml:space="preserve"> </v>
      </c>
      <c r="O15" s="76"/>
      <c r="P15" s="90" t="str">
        <f t="shared" si="1"/>
        <v/>
      </c>
      <c r="Q15" s="77"/>
      <c r="R15" s="77"/>
      <c r="S15" s="77"/>
      <c r="T15" s="77"/>
      <c r="U15" s="84" t="str">
        <f>IFERROR((VLOOKUP(N15,DV!$B$2:$H$136,2,FALSE))*(Q15),"")</f>
        <v/>
      </c>
      <c r="V15" s="86" t="str">
        <f>IFERROR((VLOOKUP(N15,DV!$B$2:$H$136,3,FALSE))*(Q15),"")</f>
        <v/>
      </c>
      <c r="W15" s="86" t="str">
        <f>IFERROR((VLOOKUP(N15,DV!$B$2:$H$136,4,FALSE))*(Q15),"")</f>
        <v/>
      </c>
      <c r="X15" s="87" t="str">
        <f>IFERROR((VLOOKUP(N15,DV!$B$2:$H$136,5,FALSE))*(Q15),"")</f>
        <v/>
      </c>
      <c r="Y15" s="87" t="str">
        <f>IF(Table14[[#This Row],[Academic - Prep]]="without Preparation","£0.00",IFERROR((VLOOKUP(N15,DV!$B$2:$H$136,6,FALSE))*(Q15),""))</f>
        <v/>
      </c>
      <c r="Z15" s="87" t="str">
        <f>IF(Table14[[#This Row],[Academic - Prep]]="with Preparation","£0.00",IFERROR((VLOOKUP(N15,DV!$B$2:$H$136,7,FALSE))*(Q15),""))</f>
        <v/>
      </c>
      <c r="AA15" s="61" t="str">
        <f>IFERROR((VLOOKUP(N15,DV!$B$2:$H$136,2,FALSE))*(R15)*0.25,"")</f>
        <v/>
      </c>
      <c r="AB15" s="61" t="str">
        <f>IFERROR((VLOOKUP(N15,DV!$B$2:$H$136,2,FALSE))*(S15)*1.5,"")</f>
        <v/>
      </c>
      <c r="AC15" s="61" t="str">
        <f>IFERROR((VLOOKUP(N15,DV!$B$2:$H$136,2,FALSE))*(T15*2),"")</f>
        <v/>
      </c>
      <c r="AD15" s="12"/>
      <c r="AE15" s="12"/>
      <c r="AF15" s="11"/>
      <c r="AG15" s="11"/>
      <c r="AH15" s="11"/>
      <c r="AI15" s="11"/>
    </row>
    <row r="16" spans="1:35">
      <c r="A16" s="76"/>
      <c r="B16"/>
      <c r="C16" s="89" t="str">
        <f>IF(A16="","",VLOOKUP(B:B,'Paste report here'!M:O,3,FALSE))</f>
        <v/>
      </c>
      <c r="D16" s="90" t="str">
        <f>IF(A16="","",VLOOKUP(B16,CHOOSE({1,2},'Paste report here'!M:M,'Paste report here'!L:L),2,0))</f>
        <v/>
      </c>
      <c r="E16" s="90" t="str">
        <f t="shared" si="2"/>
        <v/>
      </c>
      <c r="F16" s="76"/>
      <c r="G16" s="76"/>
      <c r="H16" s="106" t="str">
        <f>IF(A16="","",VLOOKUP(F:F,'Look ups'!F:G,2,FALSE))</f>
        <v/>
      </c>
      <c r="I16" s="106" t="str">
        <f>IF(A16="","",VLOOKUP(B:B,'Paste report here'!M:R,6,FALSE))</f>
        <v/>
      </c>
      <c r="J16" s="106" t="str">
        <f>IF(A16="","",VLOOKUP(B:B,'Paste report here'!M:R,5,FALSE))</f>
        <v/>
      </c>
      <c r="K16" s="106" t="str">
        <f>IF(A16="","",VLOOKUP(L16&amp;P16,'Look ups'!C:D,2,FALSE))</f>
        <v/>
      </c>
      <c r="L16" s="89" t="str">
        <f>IF(A16="","",VLOOKUP(B16,'Paste report here'!M:AA,15,FALSE))</f>
        <v/>
      </c>
      <c r="M16" s="89" t="str">
        <f>IF(A16="","",VLOOKUP(B16,'Paste report here'!M:AA,13,FALSE))</f>
        <v/>
      </c>
      <c r="N16" s="89" t="str">
        <f t="shared" si="0"/>
        <v xml:space="preserve"> </v>
      </c>
      <c r="O16" s="76"/>
      <c r="P16" s="90" t="str">
        <f t="shared" si="1"/>
        <v/>
      </c>
      <c r="Q16" s="77"/>
      <c r="R16" s="77"/>
      <c r="S16" s="77"/>
      <c r="T16" s="77"/>
      <c r="U16" s="84" t="str">
        <f>IFERROR((VLOOKUP(N16,DV!$B$2:$H$136,2,FALSE))*(Q16),"")</f>
        <v/>
      </c>
      <c r="V16" s="86" t="str">
        <f>IFERROR((VLOOKUP(N16,DV!$B$2:$H$136,3,FALSE))*(Q16),"")</f>
        <v/>
      </c>
      <c r="W16" s="86" t="str">
        <f>IFERROR((VLOOKUP(N16,DV!$B$2:$H$136,4,FALSE))*(Q16),"")</f>
        <v/>
      </c>
      <c r="X16" s="87" t="str">
        <f>IFERROR((VLOOKUP(N16,DV!$B$2:$H$136,5,FALSE))*(Q16),"")</f>
        <v/>
      </c>
      <c r="Y16" s="87" t="str">
        <f>IF(Table14[[#This Row],[Academic - Prep]]="without Preparation","£0.00",IFERROR((VLOOKUP(N16,DV!$B$2:$H$136,6,FALSE))*(Q16),""))</f>
        <v/>
      </c>
      <c r="Z16" s="87" t="str">
        <f>IF(Table14[[#This Row],[Academic - Prep]]="with Preparation","£0.00",IFERROR((VLOOKUP(N16,DV!$B$2:$H$136,7,FALSE))*(Q16),""))</f>
        <v/>
      </c>
      <c r="AA16" s="61" t="str">
        <f>IFERROR((VLOOKUP(N16,DV!$B$2:$H$136,2,FALSE))*(R16)*0.25,"")</f>
        <v/>
      </c>
      <c r="AB16" s="61" t="str">
        <f>IFERROR((VLOOKUP(N16,DV!$B$2:$H$136,2,FALSE))*(S16)*1.5,"")</f>
        <v/>
      </c>
      <c r="AC16" s="61" t="str">
        <f>IFERROR((VLOOKUP(N16,DV!$B$2:$H$136,2,FALSE))*(T16*2),"")</f>
        <v/>
      </c>
      <c r="AD16" s="12"/>
      <c r="AE16" s="12"/>
      <c r="AF16" s="11"/>
      <c r="AG16" s="11"/>
      <c r="AH16" s="11"/>
      <c r="AI16" s="11"/>
    </row>
    <row r="17" spans="1:35">
      <c r="A17" s="76"/>
      <c r="B17"/>
      <c r="C17" s="89" t="str">
        <f>IF(A17="","",VLOOKUP(B:B,'Paste report here'!M:O,3,FALSE))</f>
        <v/>
      </c>
      <c r="D17" s="90" t="str">
        <f>IF(A17="","",VLOOKUP(B17,CHOOSE({1,2},'Paste report here'!M:M,'Paste report here'!L:L),2,0))</f>
        <v/>
      </c>
      <c r="E17" s="90" t="str">
        <f t="shared" si="2"/>
        <v/>
      </c>
      <c r="F17" s="76"/>
      <c r="G17" s="76"/>
      <c r="H17" s="106" t="str">
        <f>IF(A17="","",VLOOKUP(F:F,'Look ups'!F:G,2,FALSE))</f>
        <v/>
      </c>
      <c r="I17" s="106" t="str">
        <f>IF(A17="","",VLOOKUP(B:B,'Paste report here'!M:R,6,FALSE))</f>
        <v/>
      </c>
      <c r="J17" s="106" t="str">
        <f>IF(A17="","",VLOOKUP(B:B,'Paste report here'!M:R,5,FALSE))</f>
        <v/>
      </c>
      <c r="K17" s="106" t="str">
        <f>IF(A17="","",VLOOKUP(L17&amp;P17,'Look ups'!C:D,2,FALSE))</f>
        <v/>
      </c>
      <c r="L17" s="89" t="str">
        <f>IF(A17="","",VLOOKUP(B17,'Paste report here'!M:AA,15,FALSE))</f>
        <v/>
      </c>
      <c r="M17" s="89" t="str">
        <f>IF(A17="","",VLOOKUP(B17,'Paste report here'!M:AA,13,FALSE))</f>
        <v/>
      </c>
      <c r="N17" s="89" t="str">
        <f t="shared" si="0"/>
        <v xml:space="preserve"> </v>
      </c>
      <c r="O17" s="60"/>
      <c r="P17" s="90" t="str">
        <f t="shared" si="1"/>
        <v/>
      </c>
      <c r="Q17" s="91"/>
      <c r="R17" s="91"/>
      <c r="S17" s="91"/>
      <c r="T17" s="91"/>
      <c r="U17" s="84" t="str">
        <f>IFERROR((VLOOKUP(N17,DV!$B$2:$H$136,2,FALSE))*(Q17),"")</f>
        <v/>
      </c>
      <c r="V17" s="86" t="str">
        <f>IFERROR((VLOOKUP(N17,DV!$B$2:$H$136,3,FALSE))*(Q17),"")</f>
        <v/>
      </c>
      <c r="W17" s="86" t="str">
        <f>IFERROR((VLOOKUP(N17,DV!$B$2:$H$136,4,FALSE))*(Q17),"")</f>
        <v/>
      </c>
      <c r="X17" s="87" t="str">
        <f>IFERROR((VLOOKUP(N17,DV!$B$2:$H$136,5,FALSE))*(Q17),"")</f>
        <v/>
      </c>
      <c r="Y17" s="87" t="str">
        <f>IF(Table14[[#This Row],[Academic - Prep]]="without Preparation","£0.00",IFERROR((VLOOKUP(N17,DV!$B$2:$H$136,6,FALSE))*(Q17),""))</f>
        <v/>
      </c>
      <c r="Z17" s="87" t="str">
        <f>IF(Table14[[#This Row],[Academic - Prep]]="with Preparation","£0.00",IFERROR((VLOOKUP(N17,DV!$B$2:$H$136,7,FALSE))*(Q17),""))</f>
        <v/>
      </c>
      <c r="AA17" s="61" t="str">
        <f>IFERROR((VLOOKUP(N17,DV!$B$2:$H$136,2,FALSE))*(R17)*0.25,"")</f>
        <v/>
      </c>
      <c r="AB17" s="61" t="str">
        <f>IFERROR((VLOOKUP(N17,DV!$B$2:$H$136,2,FALSE))*(S17)*1.5,"")</f>
        <v/>
      </c>
      <c r="AC17" s="61" t="str">
        <f>IFERROR((VLOOKUP(N17,DV!$B$2:$H$136,2,FALSE))*(T17*2),"")</f>
        <v/>
      </c>
      <c r="AD17" s="12"/>
      <c r="AE17" s="12"/>
      <c r="AF17" s="11"/>
      <c r="AG17" s="11"/>
      <c r="AH17" s="11"/>
      <c r="AI17" s="11"/>
    </row>
    <row r="18" spans="1:35">
      <c r="A18" s="76"/>
      <c r="B18"/>
      <c r="C18" s="89" t="str">
        <f>IF(A18="","",VLOOKUP(B:B,'Paste report here'!M:O,3,FALSE))</f>
        <v/>
      </c>
      <c r="D18" s="90" t="str">
        <f>IF(A18="","",VLOOKUP(B18,CHOOSE({1,2},'Paste report here'!M:M,'Paste report here'!L:L),2,0))</f>
        <v/>
      </c>
      <c r="E18" s="90" t="str">
        <f t="shared" si="2"/>
        <v/>
      </c>
      <c r="F18" s="76"/>
      <c r="G18" s="76"/>
      <c r="H18" s="106" t="str">
        <f>IF(A18="","",VLOOKUP(F:F,'Look ups'!F:G,2,FALSE))</f>
        <v/>
      </c>
      <c r="I18" s="106" t="str">
        <f>IF(A18="","",VLOOKUP(B:B,'Paste report here'!M:R,6,FALSE))</f>
        <v/>
      </c>
      <c r="J18" s="106" t="str">
        <f>IF(A18="","",VLOOKUP(B:B,'Paste report here'!M:R,5,FALSE))</f>
        <v/>
      </c>
      <c r="K18" s="106" t="str">
        <f>IF(A18="","",VLOOKUP(L18&amp;P18,'Look ups'!C:D,2,FALSE))</f>
        <v/>
      </c>
      <c r="L18" s="89" t="str">
        <f>IF(A18="","",VLOOKUP(B18,'Paste report here'!M:AA,15,FALSE))</f>
        <v/>
      </c>
      <c r="M18" s="89" t="str">
        <f>IF(A18="","",VLOOKUP(B18,'Paste report here'!M:AA,13,FALSE))</f>
        <v/>
      </c>
      <c r="N18" s="89" t="str">
        <f t="shared" si="0"/>
        <v xml:space="preserve"> </v>
      </c>
      <c r="O18" s="60"/>
      <c r="P18" s="90" t="str">
        <f t="shared" si="1"/>
        <v/>
      </c>
      <c r="Q18" s="91"/>
      <c r="R18" s="91"/>
      <c r="S18" s="91"/>
      <c r="T18" s="91"/>
      <c r="U18" s="84" t="str">
        <f>IFERROR((VLOOKUP(N18,DV!$B$2:$H$136,2,FALSE))*(Q18),"")</f>
        <v/>
      </c>
      <c r="V18" s="86" t="str">
        <f>IFERROR((VLOOKUP(N18,DV!$B$2:$H$136,3,FALSE))*(Q18),"")</f>
        <v/>
      </c>
      <c r="W18" s="86" t="str">
        <f>IFERROR((VLOOKUP(N18,DV!$B$2:$H$136,4,FALSE))*(Q18),"")</f>
        <v/>
      </c>
      <c r="X18" s="87" t="str">
        <f>IFERROR((VLOOKUP(N18,DV!$B$2:$H$136,5,FALSE))*(Q18),"")</f>
        <v/>
      </c>
      <c r="Y18" s="87" t="str">
        <f>IF(Table14[[#This Row],[Academic - Prep]]="without Preparation","£0.00",IFERROR((VLOOKUP(N18,DV!$B$2:$H$136,6,FALSE))*(Q18),""))</f>
        <v/>
      </c>
      <c r="Z18" s="87" t="str">
        <f>IF(Table14[[#This Row],[Academic - Prep]]="with Preparation","£0.00",IFERROR((VLOOKUP(N18,DV!$B$2:$H$136,7,FALSE))*(Q18),""))</f>
        <v/>
      </c>
      <c r="AA18" s="61" t="str">
        <f>IFERROR((VLOOKUP(N18,DV!$B$2:$H$136,2,FALSE))*(R18)*0.25,"")</f>
        <v/>
      </c>
      <c r="AB18" s="61" t="str">
        <f>IFERROR((VLOOKUP(N18,DV!$B$2:$H$136,2,FALSE))*(S18)*1.5,"")</f>
        <v/>
      </c>
      <c r="AC18" s="61" t="str">
        <f>IFERROR((VLOOKUP(N18,DV!$B$2:$H$136,2,FALSE))*(T18*2),"")</f>
        <v/>
      </c>
      <c r="AD18" s="12"/>
      <c r="AE18" s="12"/>
      <c r="AF18" s="11"/>
      <c r="AG18" s="11"/>
      <c r="AH18" s="11"/>
      <c r="AI18" s="11"/>
    </row>
    <row r="19" spans="1:35">
      <c r="A19" s="76"/>
      <c r="B19"/>
      <c r="C19" s="89" t="str">
        <f>IF(A19="","",VLOOKUP(B:B,'Paste report here'!M:O,3,FALSE))</f>
        <v/>
      </c>
      <c r="D19" s="90" t="str">
        <f>IF(A19="","",VLOOKUP(B19,CHOOSE({1,2},'Paste report here'!M:M,'Paste report here'!L:L),2,0))</f>
        <v/>
      </c>
      <c r="E19" s="90" t="str">
        <f t="shared" si="2"/>
        <v/>
      </c>
      <c r="F19" s="76"/>
      <c r="G19" s="76"/>
      <c r="H19" s="106" t="str">
        <f>IF(A19="","",VLOOKUP(F:F,'Look ups'!F:G,2,FALSE))</f>
        <v/>
      </c>
      <c r="I19" s="106" t="str">
        <f>IF(A19="","",VLOOKUP(B:B,'Paste report here'!M:R,6,FALSE))</f>
        <v/>
      </c>
      <c r="J19" s="106" t="str">
        <f>IF(A19="","",VLOOKUP(B:B,'Paste report here'!M:R,5,FALSE))</f>
        <v/>
      </c>
      <c r="K19" s="106" t="str">
        <f>IF(A19="","",VLOOKUP(L19&amp;P19,'Look ups'!C:D,2,FALSE))</f>
        <v/>
      </c>
      <c r="L19" s="89" t="str">
        <f>IF(A19="","",VLOOKUP(B19,'Paste report here'!M:AA,15,FALSE))</f>
        <v/>
      </c>
      <c r="M19" s="89" t="str">
        <f>IF(A19="","",VLOOKUP(B19,'Paste report here'!M:AA,13,FALSE))</f>
        <v/>
      </c>
      <c r="N19" s="89" t="str">
        <f t="shared" si="0"/>
        <v xml:space="preserve"> </v>
      </c>
      <c r="O19" s="60"/>
      <c r="P19" s="90" t="str">
        <f t="shared" si="1"/>
        <v/>
      </c>
      <c r="Q19" s="91"/>
      <c r="R19" s="91"/>
      <c r="S19" s="91"/>
      <c r="T19" s="91"/>
      <c r="U19" s="84" t="str">
        <f>IFERROR((VLOOKUP(N19,DV!$B$2:$H$136,2,FALSE))*(Q19),"")</f>
        <v/>
      </c>
      <c r="V19" s="86" t="str">
        <f>IFERROR((VLOOKUP(N19,DV!$B$2:$H$136,3,FALSE))*(Q19),"")</f>
        <v/>
      </c>
      <c r="W19" s="86" t="str">
        <f>IFERROR((VLOOKUP(N19,DV!$B$2:$H$136,4,FALSE))*(Q19),"")</f>
        <v/>
      </c>
      <c r="X19" s="87" t="str">
        <f>IFERROR((VLOOKUP(N19,DV!$B$2:$H$136,5,FALSE))*(Q19),"")</f>
        <v/>
      </c>
      <c r="Y19" s="87" t="str">
        <f>IF(Table14[[#This Row],[Academic - Prep]]="without Preparation","£0.00",IFERROR((VLOOKUP(N19,DV!$B$2:$H$136,6,FALSE))*(Q19),""))</f>
        <v/>
      </c>
      <c r="Z19" s="87" t="str">
        <f>IF(Table14[[#This Row],[Academic - Prep]]="with Preparation","£0.00",IFERROR((VLOOKUP(N19,DV!$B$2:$H$136,7,FALSE))*(Q19),""))</f>
        <v/>
      </c>
      <c r="AA19" s="61" t="str">
        <f>IFERROR((VLOOKUP(N19,DV!$B$2:$H$136,2,FALSE))*(R19)*0.25,"")</f>
        <v/>
      </c>
      <c r="AB19" s="61" t="str">
        <f>IFERROR((VLOOKUP(N19,DV!$B$2:$H$136,2,FALSE))*(S19)*1.5,"")</f>
        <v/>
      </c>
      <c r="AC19" s="61" t="str">
        <f>IFERROR((VLOOKUP(N19,DV!$B$2:$H$136,2,FALSE))*(T19*2),"")</f>
        <v/>
      </c>
      <c r="AD19" s="12"/>
      <c r="AE19" s="12"/>
      <c r="AF19" s="11"/>
      <c r="AG19" s="11"/>
      <c r="AH19" s="11"/>
      <c r="AI19" s="11"/>
    </row>
    <row r="20" spans="1:35">
      <c r="A20" s="76"/>
      <c r="B20"/>
      <c r="C20" s="89" t="str">
        <f>IF(A20="","",VLOOKUP(B:B,'Paste report here'!M:O,3,FALSE))</f>
        <v/>
      </c>
      <c r="D20" s="90" t="str">
        <f>IF(A20="","",VLOOKUP(B20,CHOOSE({1,2},'Paste report here'!M:M,'Paste report here'!L:L),2,0))</f>
        <v/>
      </c>
      <c r="E20" s="90" t="str">
        <f t="shared" si="2"/>
        <v/>
      </c>
      <c r="F20" s="76"/>
      <c r="G20" s="76"/>
      <c r="H20" s="106" t="str">
        <f>IF(A20="","",VLOOKUP(F:F,'Look ups'!F:G,2,FALSE))</f>
        <v/>
      </c>
      <c r="I20" s="106" t="str">
        <f>IF(A20="","",VLOOKUP(B:B,'Paste report here'!M:R,6,FALSE))</f>
        <v/>
      </c>
      <c r="J20" s="106" t="str">
        <f>IF(A20="","",VLOOKUP(B:B,'Paste report here'!M:R,5,FALSE))</f>
        <v/>
      </c>
      <c r="K20" s="106" t="str">
        <f>IF(A20="","",VLOOKUP(L20&amp;P20,'Look ups'!C:D,2,FALSE))</f>
        <v/>
      </c>
      <c r="L20" s="89" t="str">
        <f>IF(A20="","",VLOOKUP(B20,'Paste report here'!M:AA,15,FALSE))</f>
        <v/>
      </c>
      <c r="M20" s="89" t="str">
        <f>IF(A20="","",VLOOKUP(B20,'Paste report here'!M:AA,13,FALSE))</f>
        <v/>
      </c>
      <c r="N20" s="89" t="str">
        <f t="shared" si="0"/>
        <v xml:space="preserve"> </v>
      </c>
      <c r="O20" s="60"/>
      <c r="P20" s="90" t="str">
        <f t="shared" si="1"/>
        <v/>
      </c>
      <c r="Q20" s="91"/>
      <c r="R20" s="91"/>
      <c r="S20" s="91"/>
      <c r="T20" s="91"/>
      <c r="U20" s="84" t="str">
        <f>IFERROR((VLOOKUP(N20,DV!$B$2:$H$136,2,FALSE))*(Q20),"")</f>
        <v/>
      </c>
      <c r="V20" s="86" t="str">
        <f>IFERROR((VLOOKUP(N20,DV!$B$2:$H$136,3,FALSE))*(Q20),"")</f>
        <v/>
      </c>
      <c r="W20" s="86" t="str">
        <f>IFERROR((VLOOKUP(N20,DV!$B$2:$H$136,4,FALSE))*(Q20),"")</f>
        <v/>
      </c>
      <c r="X20" s="87" t="str">
        <f>IFERROR((VLOOKUP(N20,DV!$B$2:$H$136,5,FALSE))*(Q20),"")</f>
        <v/>
      </c>
      <c r="Y20" s="87" t="str">
        <f>IF(Table14[[#This Row],[Academic - Prep]]="without Preparation","£0.00",IFERROR((VLOOKUP(N20,DV!$B$2:$H$136,6,FALSE))*(Q20),""))</f>
        <v/>
      </c>
      <c r="Z20" s="87" t="str">
        <f>IF(Table14[[#This Row],[Academic - Prep]]="with Preparation","£0.00",IFERROR((VLOOKUP(N20,DV!$B$2:$H$136,7,FALSE))*(Q20),""))</f>
        <v/>
      </c>
      <c r="AA20" s="61" t="str">
        <f>IFERROR((VLOOKUP(N20,DV!$B$2:$H$136,2,FALSE))*(R20)*0.25,"")</f>
        <v/>
      </c>
      <c r="AB20" s="61" t="str">
        <f>IFERROR((VLOOKUP(N20,DV!$B$2:$H$136,2,FALSE))*(S20)*1.5,"")</f>
        <v/>
      </c>
      <c r="AC20" s="61" t="str">
        <f>IFERROR((VLOOKUP(N20,DV!$B$2:$H$136,2,FALSE))*(T20*2),"")</f>
        <v/>
      </c>
      <c r="AD20" s="12"/>
      <c r="AE20" s="12"/>
      <c r="AF20" s="11"/>
      <c r="AG20" s="11"/>
      <c r="AH20" s="11"/>
      <c r="AI20" s="11"/>
    </row>
    <row r="21" spans="1:35">
      <c r="A21" s="76"/>
      <c r="B21"/>
      <c r="C21" s="89" t="str">
        <f>IF(A21="","",VLOOKUP(B:B,'Paste report here'!M:O,3,FALSE))</f>
        <v/>
      </c>
      <c r="D21" s="90" t="str">
        <f>IF(A21="","",VLOOKUP(B21,CHOOSE({1,2},'Paste report here'!M:M,'Paste report here'!L:L),2,0))</f>
        <v/>
      </c>
      <c r="E21" s="90" t="str">
        <f t="shared" si="2"/>
        <v/>
      </c>
      <c r="F21" s="76"/>
      <c r="G21" s="76"/>
      <c r="H21" s="106" t="str">
        <f>IF(A21="","",VLOOKUP(F:F,'Look ups'!F:G,2,FALSE))</f>
        <v/>
      </c>
      <c r="I21" s="106" t="str">
        <f>IF(A21="","",VLOOKUP(B:B,'Paste report here'!M:R,6,FALSE))</f>
        <v/>
      </c>
      <c r="J21" s="106" t="str">
        <f>IF(A21="","",VLOOKUP(B:B,'Paste report here'!M:R,5,FALSE))</f>
        <v/>
      </c>
      <c r="K21" s="106" t="str">
        <f>IF(A21="","",VLOOKUP(L21&amp;P21,'Look ups'!C:D,2,FALSE))</f>
        <v/>
      </c>
      <c r="L21" s="89" t="str">
        <f>IF(A21="","",VLOOKUP(B21,'Paste report here'!M:AA,15,FALSE))</f>
        <v/>
      </c>
      <c r="M21" s="89" t="str">
        <f>IF(A21="","",VLOOKUP(B21,'Paste report here'!M:AA,13,FALSE))</f>
        <v/>
      </c>
      <c r="N21" s="89" t="str">
        <f t="shared" si="0"/>
        <v xml:space="preserve"> </v>
      </c>
      <c r="O21" s="60"/>
      <c r="P21" s="90" t="str">
        <f t="shared" si="1"/>
        <v/>
      </c>
      <c r="Q21" s="91"/>
      <c r="R21" s="91"/>
      <c r="S21" s="91"/>
      <c r="T21" s="91"/>
      <c r="U21" s="84" t="str">
        <f>IFERROR((VLOOKUP(N21,DV!$B$2:$H$136,2,FALSE))*(Q21),"")</f>
        <v/>
      </c>
      <c r="V21" s="86" t="str">
        <f>IFERROR((VLOOKUP(N21,DV!$B$2:$H$136,3,FALSE))*(Q21),"")</f>
        <v/>
      </c>
      <c r="W21" s="86" t="str">
        <f>IFERROR((VLOOKUP(N21,DV!$B$2:$H$136,4,FALSE))*(Q21),"")</f>
        <v/>
      </c>
      <c r="X21" s="87" t="str">
        <f>IFERROR((VLOOKUP(N21,DV!$B$2:$H$136,5,FALSE))*(Q21),"")</f>
        <v/>
      </c>
      <c r="Y21" s="87" t="str">
        <f>IF(Table14[[#This Row],[Academic - Prep]]="without Preparation","£0.00",IFERROR((VLOOKUP(N21,DV!$B$2:$H$136,6,FALSE))*(Q21),""))</f>
        <v/>
      </c>
      <c r="Z21" s="87" t="str">
        <f>IF(Table14[[#This Row],[Academic - Prep]]="with Preparation","£0.00",IFERROR((VLOOKUP(N21,DV!$B$2:$H$136,7,FALSE))*(Q21),""))</f>
        <v/>
      </c>
      <c r="AA21" s="61" t="str">
        <f>IFERROR((VLOOKUP(N21,DV!$B$2:$H$136,2,FALSE))*(R21)*0.25,"")</f>
        <v/>
      </c>
      <c r="AB21" s="61" t="str">
        <f>IFERROR((VLOOKUP(N21,DV!$B$2:$H$136,2,FALSE))*(S21)*1.5,"")</f>
        <v/>
      </c>
      <c r="AC21" s="61" t="str">
        <f>IFERROR((VLOOKUP(N21,DV!$B$2:$H$136,2,FALSE))*(T21*2),"")</f>
        <v/>
      </c>
      <c r="AD21" s="12"/>
      <c r="AE21" s="12"/>
      <c r="AF21" s="11"/>
      <c r="AG21" s="11"/>
      <c r="AH21" s="11"/>
      <c r="AI21" s="11"/>
    </row>
    <row r="22" spans="1:35">
      <c r="A22" s="76"/>
      <c r="B22"/>
      <c r="C22" s="89" t="str">
        <f>IF(A22="","",VLOOKUP(B:B,'Paste report here'!M:O,3,FALSE))</f>
        <v/>
      </c>
      <c r="D22" s="90" t="str">
        <f>IF(A22="","",VLOOKUP(B22,CHOOSE({1,2},'Paste report here'!M:M,'Paste report here'!L:L),2,0))</f>
        <v/>
      </c>
      <c r="E22" s="90" t="str">
        <f t="shared" si="2"/>
        <v/>
      </c>
      <c r="F22" s="76"/>
      <c r="G22" s="76"/>
      <c r="H22" s="106" t="str">
        <f>IF(A22="","",VLOOKUP(F:F,'Look ups'!F:G,2,FALSE))</f>
        <v/>
      </c>
      <c r="I22" s="106" t="str">
        <f>IF(A22="","",VLOOKUP(B:B,'Paste report here'!M:R,6,FALSE))</f>
        <v/>
      </c>
      <c r="J22" s="106" t="str">
        <f>IF(A22="","",VLOOKUP(B:B,'Paste report here'!M:R,5,FALSE))</f>
        <v/>
      </c>
      <c r="K22" s="106" t="str">
        <f>IF(A22="","",VLOOKUP(L22&amp;P22,'Look ups'!C:D,2,FALSE))</f>
        <v/>
      </c>
      <c r="L22" s="89" t="str">
        <f>IF(A22="","",VLOOKUP(B22,'Paste report here'!M:AA,15,FALSE))</f>
        <v/>
      </c>
      <c r="M22" s="89" t="str">
        <f>IF(A22="","",VLOOKUP(B22,'Paste report here'!M:AA,13,FALSE))</f>
        <v/>
      </c>
      <c r="N22" s="89" t="str">
        <f t="shared" si="0"/>
        <v xml:space="preserve"> </v>
      </c>
      <c r="O22" s="60"/>
      <c r="P22" s="90" t="str">
        <f t="shared" si="1"/>
        <v/>
      </c>
      <c r="Q22" s="91"/>
      <c r="R22" s="91"/>
      <c r="S22" s="91"/>
      <c r="T22" s="91"/>
      <c r="U22" s="84" t="str">
        <f>IFERROR((VLOOKUP(N22,DV!$B$2:$H$136,2,FALSE))*(Q22),"")</f>
        <v/>
      </c>
      <c r="V22" s="86" t="str">
        <f>IFERROR((VLOOKUP(N22,DV!$B$2:$H$136,3,FALSE))*(Q22),"")</f>
        <v/>
      </c>
      <c r="W22" s="86" t="str">
        <f>IFERROR((VLOOKUP(N22,DV!$B$2:$H$136,4,FALSE))*(Q22),"")</f>
        <v/>
      </c>
      <c r="X22" s="87" t="str">
        <f>IFERROR((VLOOKUP(N22,DV!$B$2:$H$136,5,FALSE))*(Q22),"")</f>
        <v/>
      </c>
      <c r="Y22" s="87" t="str">
        <f>IF(Table14[[#This Row],[Academic - Prep]]="without Preparation","£0.00",IFERROR((VLOOKUP(N22,DV!$B$2:$H$136,6,FALSE))*(Q22),""))</f>
        <v/>
      </c>
      <c r="Z22" s="87" t="str">
        <f>IF(Table14[[#This Row],[Academic - Prep]]="with Preparation","£0.00",IFERROR((VLOOKUP(N22,DV!$B$2:$H$136,7,FALSE))*(Q22),""))</f>
        <v/>
      </c>
      <c r="AA22" s="61" t="str">
        <f>IFERROR((VLOOKUP(N22,DV!$B$2:$H$136,2,FALSE))*(R22)*0.25,"")</f>
        <v/>
      </c>
      <c r="AB22" s="61" t="str">
        <f>IFERROR((VLOOKUP(N22,DV!$B$2:$H$136,2,FALSE))*(S22)*1.5,"")</f>
        <v/>
      </c>
      <c r="AC22" s="61" t="str">
        <f>IFERROR((VLOOKUP(N22,DV!$B$2:$H$136,2,FALSE))*(T22*2),"")</f>
        <v/>
      </c>
      <c r="AD22" s="12"/>
      <c r="AE22" s="12"/>
      <c r="AF22" s="11"/>
      <c r="AG22" s="11"/>
      <c r="AH22" s="11"/>
      <c r="AI22" s="11"/>
    </row>
    <row r="23" spans="1:35">
      <c r="A23" s="76"/>
      <c r="B23"/>
      <c r="C23" s="89" t="str">
        <f>IF(A23="","",VLOOKUP(B:B,'Paste report here'!M:O,3,FALSE))</f>
        <v/>
      </c>
      <c r="D23" s="90" t="str">
        <f>IF(A23="","",VLOOKUP(B23,CHOOSE({1,2},'Paste report here'!M:M,'Paste report here'!L:L),2,0))</f>
        <v/>
      </c>
      <c r="E23" s="90" t="str">
        <f t="shared" si="2"/>
        <v/>
      </c>
      <c r="F23" s="76"/>
      <c r="G23" s="76"/>
      <c r="H23" s="106" t="str">
        <f>IF(A23="","",VLOOKUP(F:F,'Look ups'!F:G,2,FALSE))</f>
        <v/>
      </c>
      <c r="I23" s="106" t="str">
        <f>IF(A23="","",VLOOKUP(B:B,'Paste report here'!M:R,6,FALSE))</f>
        <v/>
      </c>
      <c r="J23" s="106" t="str">
        <f>IF(A23="","",VLOOKUP(B:B,'Paste report here'!M:R,5,FALSE))</f>
        <v/>
      </c>
      <c r="K23" s="106" t="str">
        <f>IF(A23="","",VLOOKUP(L23&amp;P23,'Look ups'!C:D,2,FALSE))</f>
        <v/>
      </c>
      <c r="L23" s="89" t="str">
        <f>IF(A23="","",VLOOKUP(B23,'Paste report here'!M:AA,15,FALSE))</f>
        <v/>
      </c>
      <c r="M23" s="89" t="str">
        <f>IF(A23="","",VLOOKUP(B23,'Paste report here'!M:AA,13,FALSE))</f>
        <v/>
      </c>
      <c r="N23" s="89" t="str">
        <f t="shared" si="0"/>
        <v xml:space="preserve"> </v>
      </c>
      <c r="O23" s="60"/>
      <c r="P23" s="90" t="str">
        <f t="shared" si="1"/>
        <v/>
      </c>
      <c r="Q23" s="91"/>
      <c r="R23" s="91"/>
      <c r="S23" s="91"/>
      <c r="T23" s="91"/>
      <c r="U23" s="84" t="str">
        <f>IFERROR((VLOOKUP(N23,DV!$B$2:$H$136,2,FALSE))*(Q23),"")</f>
        <v/>
      </c>
      <c r="V23" s="86" t="str">
        <f>IFERROR((VLOOKUP(N23,DV!$B$2:$H$136,3,FALSE))*(Q23),"")</f>
        <v/>
      </c>
      <c r="W23" s="86" t="str">
        <f>IFERROR((VLOOKUP(N23,DV!$B$2:$H$136,4,FALSE))*(Q23),"")</f>
        <v/>
      </c>
      <c r="X23" s="87" t="str">
        <f>IFERROR((VLOOKUP(N23,DV!$B$2:$H$136,5,FALSE))*(Q23),"")</f>
        <v/>
      </c>
      <c r="Y23" s="87" t="str">
        <f>IF(Table14[[#This Row],[Academic - Prep]]="without Preparation","£0.00",IFERROR((VLOOKUP(N23,DV!$B$2:$H$136,6,FALSE))*(Q23),""))</f>
        <v/>
      </c>
      <c r="Z23" s="87" t="str">
        <f>IF(Table14[[#This Row],[Academic - Prep]]="with Preparation","£0.00",IFERROR((VLOOKUP(N23,DV!$B$2:$H$136,7,FALSE))*(Q23),""))</f>
        <v/>
      </c>
      <c r="AA23" s="61" t="str">
        <f>IFERROR((VLOOKUP(N23,DV!$B$2:$H$136,2,FALSE))*(R23)*0.25,"")</f>
        <v/>
      </c>
      <c r="AB23" s="61" t="str">
        <f>IFERROR((VLOOKUP(N23,DV!$B$2:$H$136,2,FALSE))*(S23)*1.5,"")</f>
        <v/>
      </c>
      <c r="AC23" s="61" t="str">
        <f>IFERROR((VLOOKUP(N23,DV!$B$2:$H$136,2,FALSE))*(T23*2),"")</f>
        <v/>
      </c>
      <c r="AD23" s="12"/>
      <c r="AE23" s="12"/>
      <c r="AF23" s="11"/>
      <c r="AG23" s="11"/>
      <c r="AH23" s="11"/>
      <c r="AI23" s="11"/>
    </row>
    <row r="24" spans="1:35">
      <c r="A24" s="76"/>
      <c r="B24"/>
      <c r="C24" s="89" t="str">
        <f>IF(A24="","",VLOOKUP(B:B,'Paste report here'!M:O,3,FALSE))</f>
        <v/>
      </c>
      <c r="D24" s="90" t="str">
        <f>IF(A24="","",VLOOKUP(B24,CHOOSE({1,2},'Paste report here'!M:M,'Paste report here'!L:L),2,0))</f>
        <v/>
      </c>
      <c r="E24" s="90" t="str">
        <f t="shared" si="2"/>
        <v/>
      </c>
      <c r="F24" s="76"/>
      <c r="G24" s="76"/>
      <c r="H24" s="106" t="str">
        <f>IF(A24="","",VLOOKUP(F:F,'Look ups'!F:G,2,FALSE))</f>
        <v/>
      </c>
      <c r="I24" s="106" t="str">
        <f>IF(A24="","",VLOOKUP(B:B,'Paste report here'!M:R,6,FALSE))</f>
        <v/>
      </c>
      <c r="J24" s="106" t="str">
        <f>IF(A24="","",VLOOKUP(B:B,'Paste report here'!M:R,5,FALSE))</f>
        <v/>
      </c>
      <c r="K24" s="106" t="str">
        <f>IF(A24="","",VLOOKUP(L24&amp;P24,'Look ups'!C:D,2,FALSE))</f>
        <v/>
      </c>
      <c r="L24" s="89" t="str">
        <f>IF(A24="","",VLOOKUP(B24,'Paste report here'!M:AA,15,FALSE))</f>
        <v/>
      </c>
      <c r="M24" s="89" t="str">
        <f>IF(A24="","",VLOOKUP(B24,'Paste report here'!M:AA,13,FALSE))</f>
        <v/>
      </c>
      <c r="N24" s="89" t="str">
        <f t="shared" si="0"/>
        <v xml:space="preserve"> </v>
      </c>
      <c r="O24" s="60"/>
      <c r="P24" s="90" t="str">
        <f t="shared" si="1"/>
        <v/>
      </c>
      <c r="Q24" s="91"/>
      <c r="R24" s="91"/>
      <c r="S24" s="91"/>
      <c r="T24" s="91"/>
      <c r="U24" s="84" t="str">
        <f>IFERROR((VLOOKUP(N24,DV!$B$2:$H$136,2,FALSE))*(Q24),"")</f>
        <v/>
      </c>
      <c r="V24" s="86" t="str">
        <f>IFERROR((VLOOKUP(N24,DV!$B$2:$H$136,3,FALSE))*(Q24),"")</f>
        <v/>
      </c>
      <c r="W24" s="86" t="str">
        <f>IFERROR((VLOOKUP(N24,DV!$B$2:$H$136,4,FALSE))*(Q24),"")</f>
        <v/>
      </c>
      <c r="X24" s="87" t="str">
        <f>IFERROR((VLOOKUP(N24,DV!$B$2:$H$136,5,FALSE))*(Q24),"")</f>
        <v/>
      </c>
      <c r="Y24" s="87" t="str">
        <f>IF(Table14[[#This Row],[Academic - Prep]]="without Preparation","£0.00",IFERROR((VLOOKUP(N24,DV!$B$2:$H$136,6,FALSE))*(Q24),""))</f>
        <v/>
      </c>
      <c r="Z24" s="87" t="str">
        <f>IF(Table14[[#This Row],[Academic - Prep]]="with Preparation","£0.00",IFERROR((VLOOKUP(N24,DV!$B$2:$H$136,7,FALSE))*(Q24),""))</f>
        <v/>
      </c>
      <c r="AA24" s="61" t="str">
        <f>IFERROR((VLOOKUP(N24,DV!$B$2:$H$136,2,FALSE))*(R24)*0.25,"")</f>
        <v/>
      </c>
      <c r="AB24" s="61" t="str">
        <f>IFERROR((VLOOKUP(N24,DV!$B$2:$H$136,2,FALSE))*(S24)*1.5,"")</f>
        <v/>
      </c>
      <c r="AC24" s="61" t="str">
        <f>IFERROR((VLOOKUP(N24,DV!$B$2:$H$136,2,FALSE))*(T24*2),"")</f>
        <v/>
      </c>
      <c r="AD24" s="12"/>
      <c r="AE24" s="12"/>
      <c r="AF24" s="11"/>
      <c r="AG24" s="11"/>
      <c r="AH24" s="11"/>
      <c r="AI24" s="11"/>
    </row>
    <row r="25" spans="1:35">
      <c r="A25" s="76"/>
      <c r="B25"/>
      <c r="C25" s="89" t="str">
        <f>IF(A25="","",VLOOKUP(B:B,'Paste report here'!M:O,3,FALSE))</f>
        <v/>
      </c>
      <c r="D25" s="90" t="str">
        <f>IF(A25="","",VLOOKUP(B25,CHOOSE({1,2},'Paste report here'!M:M,'Paste report here'!L:L),2,0))</f>
        <v/>
      </c>
      <c r="E25" s="90" t="str">
        <f t="shared" si="2"/>
        <v/>
      </c>
      <c r="F25" s="76"/>
      <c r="G25" s="76"/>
      <c r="H25" s="106" t="str">
        <f>IF(A25="","",VLOOKUP(F:F,'Look ups'!F:G,2,FALSE))</f>
        <v/>
      </c>
      <c r="I25" s="106" t="str">
        <f>IF(A25="","",VLOOKUP(B:B,'Paste report here'!M:R,6,FALSE))</f>
        <v/>
      </c>
      <c r="J25" s="106" t="str">
        <f>IF(A25="","",VLOOKUP(B:B,'Paste report here'!M:R,5,FALSE))</f>
        <v/>
      </c>
      <c r="K25" s="106" t="str">
        <f>IF(A25="","",VLOOKUP(L25&amp;P25,'Look ups'!C:D,2,FALSE))</f>
        <v/>
      </c>
      <c r="L25" s="89" t="str">
        <f>IF(A25="","",VLOOKUP(B25,'Paste report here'!M:AA,15,FALSE))</f>
        <v/>
      </c>
      <c r="M25" s="89" t="str">
        <f>IF(A25="","",VLOOKUP(B25,'Paste report here'!M:AA,13,FALSE))</f>
        <v/>
      </c>
      <c r="N25" s="89" t="str">
        <f t="shared" si="0"/>
        <v xml:space="preserve"> </v>
      </c>
      <c r="O25" s="60"/>
      <c r="P25" s="90" t="str">
        <f t="shared" si="1"/>
        <v/>
      </c>
      <c r="Q25" s="91"/>
      <c r="R25" s="91"/>
      <c r="S25" s="91"/>
      <c r="T25" s="91"/>
      <c r="U25" s="84" t="str">
        <f>IFERROR((VLOOKUP(N25,DV!$B$2:$H$136,2,FALSE))*(Q25),"")</f>
        <v/>
      </c>
      <c r="V25" s="86" t="str">
        <f>IFERROR((VLOOKUP(N25,DV!$B$2:$H$136,3,FALSE))*(Q25),"")</f>
        <v/>
      </c>
      <c r="W25" s="86" t="str">
        <f>IFERROR((VLOOKUP(N25,DV!$B$2:$H$136,4,FALSE))*(Q25),"")</f>
        <v/>
      </c>
      <c r="X25" s="87" t="str">
        <f>IFERROR((VLOOKUP(N25,DV!$B$2:$H$136,5,FALSE))*(Q25),"")</f>
        <v/>
      </c>
      <c r="Y25" s="87" t="str">
        <f>IF(Table14[[#This Row],[Academic - Prep]]="without Preparation","£0.00",IFERROR((VLOOKUP(N25,DV!$B$2:$H$136,6,FALSE))*(Q25),""))</f>
        <v/>
      </c>
      <c r="Z25" s="87" t="str">
        <f>IF(Table14[[#This Row],[Academic - Prep]]="with Preparation","£0.00",IFERROR((VLOOKUP(N25,DV!$B$2:$H$136,7,FALSE))*(Q25),""))</f>
        <v/>
      </c>
      <c r="AA25" s="61" t="str">
        <f>IFERROR((VLOOKUP(N25,DV!$B$2:$H$136,2,FALSE))*(R25)*0.25,"")</f>
        <v/>
      </c>
      <c r="AB25" s="61" t="str">
        <f>IFERROR((VLOOKUP(N25,DV!$B$2:$H$136,2,FALSE))*(S25)*1.5,"")</f>
        <v/>
      </c>
      <c r="AC25" s="61" t="str">
        <f>IFERROR((VLOOKUP(N25,DV!$B$2:$H$136,2,FALSE))*(T25*2),"")</f>
        <v/>
      </c>
      <c r="AD25" s="12"/>
      <c r="AE25" s="12"/>
      <c r="AF25" s="11"/>
      <c r="AG25" s="11"/>
      <c r="AH25" s="11"/>
      <c r="AI25" s="11"/>
    </row>
    <row r="26" spans="1:35">
      <c r="A26" s="76"/>
      <c r="B26"/>
      <c r="C26" s="89" t="str">
        <f>IF(A26="","",VLOOKUP(B:B,'Paste report here'!M:O,3,FALSE))</f>
        <v/>
      </c>
      <c r="D26" s="90" t="str">
        <f>IF(A26="","",VLOOKUP(B26,CHOOSE({1,2},'Paste report here'!M:M,'Paste report here'!L:L),2,0))</f>
        <v/>
      </c>
      <c r="E26" s="90" t="str">
        <f t="shared" si="2"/>
        <v/>
      </c>
      <c r="F26" s="76"/>
      <c r="G26" s="76"/>
      <c r="H26" s="106" t="str">
        <f>IF(A26="","",VLOOKUP(F:F,'Look ups'!F:G,2,FALSE))</f>
        <v/>
      </c>
      <c r="I26" s="106" t="str">
        <f>IF(A26="","",VLOOKUP(B:B,'Paste report here'!M:R,6,FALSE))</f>
        <v/>
      </c>
      <c r="J26" s="106" t="str">
        <f>IF(A26="","",VLOOKUP(B:B,'Paste report here'!M:R,5,FALSE))</f>
        <v/>
      </c>
      <c r="K26" s="106" t="str">
        <f>IF(A26="","",VLOOKUP(L26&amp;P26,'Look ups'!C:D,2,FALSE))</f>
        <v/>
      </c>
      <c r="L26" s="89" t="str">
        <f>IF(A26="","",VLOOKUP(B26,'Paste report here'!M:AA,15,FALSE))</f>
        <v/>
      </c>
      <c r="M26" s="89" t="str">
        <f>IF(A26="","",VLOOKUP(B26,'Paste report here'!M:AA,13,FALSE))</f>
        <v/>
      </c>
      <c r="N26" s="89" t="str">
        <f t="shared" si="0"/>
        <v xml:space="preserve"> </v>
      </c>
      <c r="O26" s="60"/>
      <c r="P26" s="90" t="str">
        <f t="shared" si="1"/>
        <v/>
      </c>
      <c r="Q26" s="91"/>
      <c r="R26" s="91"/>
      <c r="S26" s="91"/>
      <c r="T26" s="91"/>
      <c r="U26" s="84" t="str">
        <f>IFERROR((VLOOKUP(N26,DV!$B$2:$H$136,2,FALSE))*(Q26),"")</f>
        <v/>
      </c>
      <c r="V26" s="86" t="str">
        <f>IFERROR((VLOOKUP(N26,DV!$B$2:$H$136,3,FALSE))*(Q26),"")</f>
        <v/>
      </c>
      <c r="W26" s="86" t="str">
        <f>IFERROR((VLOOKUP(N26,DV!$B$2:$H$136,4,FALSE))*(Q26),"")</f>
        <v/>
      </c>
      <c r="X26" s="87" t="str">
        <f>IFERROR((VLOOKUP(N26,DV!$B$2:$H$136,5,FALSE))*(Q26),"")</f>
        <v/>
      </c>
      <c r="Y26" s="87" t="str">
        <f>IF(Table14[[#This Row],[Academic - Prep]]="without Preparation","£0.00",IFERROR((VLOOKUP(N26,DV!$B$2:$H$136,6,FALSE))*(Q26),""))</f>
        <v/>
      </c>
      <c r="Z26" s="87" t="str">
        <f>IF(Table14[[#This Row],[Academic - Prep]]="with Preparation","£0.00",IFERROR((VLOOKUP(N26,DV!$B$2:$H$136,7,FALSE))*(Q26),""))</f>
        <v/>
      </c>
      <c r="AA26" s="61" t="str">
        <f>IFERROR((VLOOKUP(N26,DV!$B$2:$H$136,2,FALSE))*(R26)*0.25,"")</f>
        <v/>
      </c>
      <c r="AB26" s="61" t="str">
        <f>IFERROR((VLOOKUP(N26,DV!$B$2:$H$136,2,FALSE))*(S26)*1.5,"")</f>
        <v/>
      </c>
      <c r="AC26" s="61" t="str">
        <f>IFERROR((VLOOKUP(N26,DV!$B$2:$H$136,2,FALSE))*(T26*2),"")</f>
        <v/>
      </c>
      <c r="AD26" s="12"/>
      <c r="AE26" s="12"/>
      <c r="AF26" s="11"/>
      <c r="AG26" s="11"/>
      <c r="AH26" s="11"/>
      <c r="AI26" s="11"/>
    </row>
    <row r="27" spans="1:35">
      <c r="A27" s="76"/>
      <c r="B27"/>
      <c r="C27" s="89" t="str">
        <f>IF(A27="","",VLOOKUP(B:B,'Paste report here'!M:O,3,FALSE))</f>
        <v/>
      </c>
      <c r="D27" s="90" t="str">
        <f>IF(A27="","",VLOOKUP(B27,CHOOSE({1,2},'Paste report here'!M:M,'Paste report here'!L:L),2,0))</f>
        <v/>
      </c>
      <c r="E27" s="90" t="str">
        <f t="shared" si="2"/>
        <v/>
      </c>
      <c r="F27" s="76"/>
      <c r="G27" s="76"/>
      <c r="H27" s="106" t="str">
        <f>IF(A27="","",VLOOKUP(F:F,'Look ups'!F:G,2,FALSE))</f>
        <v/>
      </c>
      <c r="I27" s="106" t="str">
        <f>IF(A27="","",VLOOKUP(B:B,'Paste report here'!M:R,6,FALSE))</f>
        <v/>
      </c>
      <c r="J27" s="106" t="str">
        <f>IF(A27="","",VLOOKUP(B:B,'Paste report here'!M:R,5,FALSE))</f>
        <v/>
      </c>
      <c r="K27" s="106" t="str">
        <f>IF(A27="","",VLOOKUP(L27&amp;P27,'Look ups'!C:D,2,FALSE))</f>
        <v/>
      </c>
      <c r="L27" s="89" t="str">
        <f>IF(A27="","",VLOOKUP(B27,'Paste report here'!M:AA,15,FALSE))</f>
        <v/>
      </c>
      <c r="M27" s="89" t="str">
        <f>IF(A27="","",VLOOKUP(B27,'Paste report here'!M:AA,13,FALSE))</f>
        <v/>
      </c>
      <c r="N27" s="89" t="str">
        <f t="shared" si="0"/>
        <v xml:space="preserve"> </v>
      </c>
      <c r="O27" s="60"/>
      <c r="P27" s="90" t="str">
        <f t="shared" si="1"/>
        <v/>
      </c>
      <c r="Q27" s="91"/>
      <c r="R27" s="91"/>
      <c r="S27" s="91"/>
      <c r="T27" s="91"/>
      <c r="U27" s="84" t="str">
        <f>IFERROR((VLOOKUP(N27,DV!$B$2:$H$136,2,FALSE))*(Q27),"")</f>
        <v/>
      </c>
      <c r="V27" s="86" t="str">
        <f>IFERROR((VLOOKUP(N27,DV!$B$2:$H$136,3,FALSE))*(Q27),"")</f>
        <v/>
      </c>
      <c r="W27" s="86" t="str">
        <f>IFERROR((VLOOKUP(N27,DV!$B$2:$H$136,4,FALSE))*(Q27),"")</f>
        <v/>
      </c>
      <c r="X27" s="87" t="str">
        <f>IFERROR((VLOOKUP(N27,DV!$B$2:$H$136,5,FALSE))*(Q27),"")</f>
        <v/>
      </c>
      <c r="Y27" s="87" t="str">
        <f>IF(Table14[[#This Row],[Academic - Prep]]="without Preparation","£0.00",IFERROR((VLOOKUP(N27,DV!$B$2:$H$136,6,FALSE))*(Q27),""))</f>
        <v/>
      </c>
      <c r="Z27" s="87" t="str">
        <f>IF(Table14[[#This Row],[Academic - Prep]]="with Preparation","£0.00",IFERROR((VLOOKUP(N27,DV!$B$2:$H$136,7,FALSE))*(Q27),""))</f>
        <v/>
      </c>
      <c r="AA27" s="61" t="str">
        <f>IFERROR((VLOOKUP(N27,DV!$B$2:$H$136,2,FALSE))*(R27)*0.25,"")</f>
        <v/>
      </c>
      <c r="AB27" s="61" t="str">
        <f>IFERROR((VLOOKUP(N27,DV!$B$2:$H$136,2,FALSE))*(S27)*1.5,"")</f>
        <v/>
      </c>
      <c r="AC27" s="61" t="str">
        <f>IFERROR((VLOOKUP(N27,DV!$B$2:$H$136,2,FALSE))*(T27*2),"")</f>
        <v/>
      </c>
      <c r="AD27" s="12"/>
      <c r="AE27" s="12"/>
      <c r="AF27" s="11"/>
      <c r="AG27" s="11"/>
      <c r="AH27" s="11"/>
      <c r="AI27" s="11"/>
    </row>
    <row r="28" spans="1:35">
      <c r="A28" s="76"/>
      <c r="B28"/>
      <c r="C28" s="89" t="str">
        <f>IF(A28="","",VLOOKUP(B:B,'Paste report here'!M:O,3,FALSE))</f>
        <v/>
      </c>
      <c r="D28" s="90" t="str">
        <f>IF(A28="","",VLOOKUP(B28,CHOOSE({1,2},'Paste report here'!M:M,'Paste report here'!L:L),2,0))</f>
        <v/>
      </c>
      <c r="E28" s="90" t="str">
        <f t="shared" si="2"/>
        <v/>
      </c>
      <c r="F28" s="76"/>
      <c r="G28" s="76"/>
      <c r="H28" s="106" t="str">
        <f>IF(A28="","",VLOOKUP(F:F,'Look ups'!F:G,2,FALSE))</f>
        <v/>
      </c>
      <c r="I28" s="106" t="str">
        <f>IF(A28="","",VLOOKUP(B:B,'Paste report here'!M:R,6,FALSE))</f>
        <v/>
      </c>
      <c r="J28" s="106" t="str">
        <f>IF(A28="","",VLOOKUP(B:B,'Paste report here'!M:R,5,FALSE))</f>
        <v/>
      </c>
      <c r="K28" s="106" t="str">
        <f>IF(A28="","",VLOOKUP(L28&amp;P28,'Look ups'!C:D,2,FALSE))</f>
        <v/>
      </c>
      <c r="L28" s="89" t="str">
        <f>IF(A28="","",VLOOKUP(B28,'Paste report here'!M:AA,15,FALSE))</f>
        <v/>
      </c>
      <c r="M28" s="89" t="str">
        <f>IF(A28="","",VLOOKUP(B28,'Paste report here'!M:AA,13,FALSE))</f>
        <v/>
      </c>
      <c r="N28" s="89" t="str">
        <f t="shared" si="0"/>
        <v xml:space="preserve"> </v>
      </c>
      <c r="O28" s="60"/>
      <c r="P28" s="90" t="str">
        <f t="shared" si="1"/>
        <v/>
      </c>
      <c r="Q28" s="91"/>
      <c r="R28" s="91"/>
      <c r="S28" s="91"/>
      <c r="T28" s="91"/>
      <c r="U28" s="84" t="str">
        <f>IFERROR((VLOOKUP(N28,DV!$B$2:$H$136,2,FALSE))*(Q28),"")</f>
        <v/>
      </c>
      <c r="V28" s="86" t="str">
        <f>IFERROR((VLOOKUP(N28,DV!$B$2:$H$136,3,FALSE))*(Q28),"")</f>
        <v/>
      </c>
      <c r="W28" s="86" t="str">
        <f>IFERROR((VLOOKUP(N28,DV!$B$2:$H$136,4,FALSE))*(Q28),"")</f>
        <v/>
      </c>
      <c r="X28" s="87" t="str">
        <f>IFERROR((VLOOKUP(N28,DV!$B$2:$H$136,5,FALSE))*(Q28),"")</f>
        <v/>
      </c>
      <c r="Y28" s="87" t="str">
        <f>IF(Table14[[#This Row],[Academic - Prep]]="without Preparation","£0.00",IFERROR((VLOOKUP(N28,DV!$B$2:$H$136,6,FALSE))*(Q28),""))</f>
        <v/>
      </c>
      <c r="Z28" s="87" t="str">
        <f>IF(Table14[[#This Row],[Academic - Prep]]="with Preparation","£0.00",IFERROR((VLOOKUP(N28,DV!$B$2:$H$136,7,FALSE))*(Q28),""))</f>
        <v/>
      </c>
      <c r="AA28" s="61" t="str">
        <f>IFERROR((VLOOKUP(N28,DV!$B$2:$H$136,2,FALSE))*(R28)*0.25,"")</f>
        <v/>
      </c>
      <c r="AB28" s="61" t="str">
        <f>IFERROR((VLOOKUP(N28,DV!$B$2:$H$136,2,FALSE))*(S28)*1.5,"")</f>
        <v/>
      </c>
      <c r="AC28" s="61" t="str">
        <f>IFERROR((VLOOKUP(N28,DV!$B$2:$H$136,2,FALSE))*(T28*2),"")</f>
        <v/>
      </c>
      <c r="AD28" s="12"/>
      <c r="AE28" s="12"/>
      <c r="AF28" s="11"/>
      <c r="AG28" s="11"/>
      <c r="AH28" s="11"/>
      <c r="AI28" s="11"/>
    </row>
    <row r="29" spans="1:35">
      <c r="A29" s="76"/>
      <c r="B29"/>
      <c r="C29" s="89" t="str">
        <f>IF(A29="","",VLOOKUP(B:B,'Paste report here'!M:O,3,FALSE))</f>
        <v/>
      </c>
      <c r="D29" s="90" t="str">
        <f>IF(A29="","",VLOOKUP(B29,CHOOSE({1,2},'Paste report here'!M:M,'Paste report here'!L:L),2,0))</f>
        <v/>
      </c>
      <c r="E29" s="90" t="str">
        <f t="shared" si="2"/>
        <v/>
      </c>
      <c r="F29" s="76"/>
      <c r="G29" s="76"/>
      <c r="H29" s="106" t="str">
        <f>IF(A29="","",VLOOKUP(F:F,'Look ups'!F:G,2,FALSE))</f>
        <v/>
      </c>
      <c r="I29" s="106" t="str">
        <f>IF(A29="","",VLOOKUP(B:B,'Paste report here'!M:R,6,FALSE))</f>
        <v/>
      </c>
      <c r="J29" s="106" t="str">
        <f>IF(A29="","",VLOOKUP(B:B,'Paste report here'!M:R,5,FALSE))</f>
        <v/>
      </c>
      <c r="K29" s="106" t="str">
        <f>IF(A29="","",VLOOKUP(L29&amp;P29,'Look ups'!C:D,2,FALSE))</f>
        <v/>
      </c>
      <c r="L29" s="89" t="str">
        <f>IF(A29="","",VLOOKUP(B29,'Paste report here'!M:AA,15,FALSE))</f>
        <v/>
      </c>
      <c r="M29" s="89" t="str">
        <f>IF(A29="","",VLOOKUP(B29,'Paste report here'!M:AA,13,FALSE))</f>
        <v/>
      </c>
      <c r="N29" s="89" t="str">
        <f t="shared" si="0"/>
        <v xml:space="preserve"> </v>
      </c>
      <c r="O29" s="76"/>
      <c r="P29" s="90" t="str">
        <f t="shared" si="1"/>
        <v/>
      </c>
      <c r="Q29" s="77"/>
      <c r="R29" s="77"/>
      <c r="S29" s="77"/>
      <c r="T29" s="77"/>
      <c r="U29" s="84" t="str">
        <f>IFERROR((VLOOKUP(N29,DV!$B$2:$H$136,2,FALSE))*(Q29),"")</f>
        <v/>
      </c>
      <c r="V29" s="86" t="str">
        <f>IFERROR((VLOOKUP(N29,DV!$B$2:$H$136,3,FALSE))*(Q29),"")</f>
        <v/>
      </c>
      <c r="W29" s="86" t="str">
        <f>IFERROR((VLOOKUP(N29,DV!$B$2:$H$136,4,FALSE))*(Q29),"")</f>
        <v/>
      </c>
      <c r="X29" s="87" t="str">
        <f>IFERROR((VLOOKUP(N29,DV!$B$2:$H$136,5,FALSE))*(Q29),"")</f>
        <v/>
      </c>
      <c r="Y29" s="87" t="str">
        <f>IF(Table14[[#This Row],[Academic - Prep]]="without Preparation","£0.00",IFERROR((VLOOKUP(N29,DV!$B$2:$H$136,6,FALSE))*(Q29),""))</f>
        <v/>
      </c>
      <c r="Z29" s="87" t="str">
        <f>IF(Table14[[#This Row],[Academic - Prep]]="with Preparation","£0.00",IFERROR((VLOOKUP(N29,DV!$B$2:$H$136,7,FALSE))*(Q29),""))</f>
        <v/>
      </c>
      <c r="AA29" s="61" t="str">
        <f>IFERROR((VLOOKUP(N29,DV!$B$2:$H$136,2,FALSE))*(R29)*0.25,"")</f>
        <v/>
      </c>
      <c r="AB29" s="61" t="str">
        <f>IFERROR((VLOOKUP(N29,DV!$B$2:$H$136,2,FALSE))*(S29)*1.5,"")</f>
        <v/>
      </c>
      <c r="AC29" s="61" t="str">
        <f>IFERROR((VLOOKUP(N29,DV!$B$2:$H$136,2,FALSE))*(T29*2),"")</f>
        <v/>
      </c>
      <c r="AD29" s="12"/>
      <c r="AE29" s="12"/>
      <c r="AF29" s="11"/>
      <c r="AG29" s="11"/>
      <c r="AH29" s="11"/>
      <c r="AI29" s="11"/>
    </row>
    <row r="30" spans="1:35">
      <c r="A30" s="76"/>
      <c r="B30"/>
      <c r="C30" s="89" t="str">
        <f>IF(A30="","",VLOOKUP(B:B,'Paste report here'!M:O,3,FALSE))</f>
        <v/>
      </c>
      <c r="D30" s="90" t="str">
        <f>IF(A30="","",VLOOKUP(B30,CHOOSE({1,2},'Paste report here'!M:M,'Paste report here'!L:L),2,0))</f>
        <v/>
      </c>
      <c r="E30" s="90" t="str">
        <f t="shared" si="2"/>
        <v/>
      </c>
      <c r="F30" s="76"/>
      <c r="G30" s="76"/>
      <c r="H30" s="106" t="str">
        <f>IF(A30="","",VLOOKUP(F:F,'Look ups'!F:G,2,FALSE))</f>
        <v/>
      </c>
      <c r="I30" s="106" t="str">
        <f>IF(A30="","",VLOOKUP(B:B,'Paste report here'!M:R,6,FALSE))</f>
        <v/>
      </c>
      <c r="J30" s="106" t="str">
        <f>IF(A30="","",VLOOKUP(B:B,'Paste report here'!M:R,5,FALSE))</f>
        <v/>
      </c>
      <c r="K30" s="106" t="str">
        <f>IF(A30="","",VLOOKUP(L30&amp;P30,'Look ups'!C:D,2,FALSE))</f>
        <v/>
      </c>
      <c r="L30" s="89" t="str">
        <f>IF(A30="","",VLOOKUP(B30,'Paste report here'!M:AA,15,FALSE))</f>
        <v/>
      </c>
      <c r="M30" s="89" t="str">
        <f>IF(A30="","",VLOOKUP(B30,'Paste report here'!M:AA,13,FALSE))</f>
        <v/>
      </c>
      <c r="N30" s="89" t="str">
        <f t="shared" si="0"/>
        <v xml:space="preserve"> </v>
      </c>
      <c r="O30" s="76"/>
      <c r="P30" s="90" t="str">
        <f t="shared" si="1"/>
        <v/>
      </c>
      <c r="Q30" s="77"/>
      <c r="R30" s="77"/>
      <c r="S30" s="77"/>
      <c r="T30" s="77"/>
      <c r="U30" s="84" t="str">
        <f>IFERROR((VLOOKUP(N30,DV!$B$2:$H$136,2,FALSE))*(Q30),"")</f>
        <v/>
      </c>
      <c r="V30" s="86" t="str">
        <f>IFERROR((VLOOKUP(N30,DV!$B$2:$H$136,3,FALSE))*(Q30),"")</f>
        <v/>
      </c>
      <c r="W30" s="86" t="str">
        <f>IFERROR((VLOOKUP(N30,DV!$B$2:$H$136,4,FALSE))*(Q30),"")</f>
        <v/>
      </c>
      <c r="X30" s="87" t="str">
        <f>IFERROR((VLOOKUP(N30,DV!$B$2:$H$136,5,FALSE))*(Q30),"")</f>
        <v/>
      </c>
      <c r="Y30" s="87" t="str">
        <f>IF(Table14[[#This Row],[Academic - Prep]]="without Preparation","£0.00",IFERROR((VLOOKUP(N30,DV!$B$2:$H$136,6,FALSE))*(Q30),""))</f>
        <v/>
      </c>
      <c r="Z30" s="87" t="str">
        <f>IF(Table14[[#This Row],[Academic - Prep]]="with Preparation","£0.00",IFERROR((VLOOKUP(N30,DV!$B$2:$H$136,7,FALSE))*(Q30),""))</f>
        <v/>
      </c>
      <c r="AA30" s="61" t="str">
        <f>IFERROR((VLOOKUP(N30,DV!$B$2:$H$136,2,FALSE))*(R30)*0.25,"")</f>
        <v/>
      </c>
      <c r="AB30" s="61" t="str">
        <f>IFERROR((VLOOKUP(N30,DV!$B$2:$H$136,2,FALSE))*(S30)*1.5,"")</f>
        <v/>
      </c>
      <c r="AC30" s="61" t="str">
        <f>IFERROR((VLOOKUP(N30,DV!$B$2:$H$136,2,FALSE))*(T30*2),"")</f>
        <v/>
      </c>
      <c r="AD30" s="12"/>
      <c r="AE30" s="12"/>
      <c r="AF30" s="11"/>
      <c r="AG30" s="11"/>
      <c r="AH30" s="11"/>
      <c r="AI30" s="11"/>
    </row>
    <row r="31" spans="1:35">
      <c r="A31" s="76"/>
      <c r="B31"/>
      <c r="C31" s="89" t="str">
        <f>IF(A31="","",VLOOKUP(B:B,'Paste report here'!M:O,3,FALSE))</f>
        <v/>
      </c>
      <c r="D31" s="90" t="str">
        <f>IF(A31="","",VLOOKUP(B31,CHOOSE({1,2},'Paste report here'!M:M,'Paste report here'!L:L),2,0))</f>
        <v/>
      </c>
      <c r="E31" s="90" t="str">
        <f t="shared" si="2"/>
        <v/>
      </c>
      <c r="F31" s="76"/>
      <c r="G31" s="76"/>
      <c r="H31" s="106" t="str">
        <f>IF(A31="","",VLOOKUP(F:F,'Look ups'!F:G,2,FALSE))</f>
        <v/>
      </c>
      <c r="I31" s="106" t="str">
        <f>IF(A31="","",VLOOKUP(B:B,'Paste report here'!M:R,6,FALSE))</f>
        <v/>
      </c>
      <c r="J31" s="106" t="str">
        <f>IF(A31="","",VLOOKUP(B:B,'Paste report here'!M:R,5,FALSE))</f>
        <v/>
      </c>
      <c r="K31" s="106" t="str">
        <f>IF(A31="","",VLOOKUP(L31&amp;P31,'Look ups'!C:D,2,FALSE))</f>
        <v/>
      </c>
      <c r="L31" s="89" t="str">
        <f>IF(A31="","",VLOOKUP(B31,'Paste report here'!M:AA,15,FALSE))</f>
        <v/>
      </c>
      <c r="M31" s="89" t="str">
        <f>IF(A31="","",VLOOKUP(B31,'Paste report here'!M:AA,13,FALSE))</f>
        <v/>
      </c>
      <c r="N31" s="89" t="str">
        <f t="shared" si="0"/>
        <v xml:space="preserve"> </v>
      </c>
      <c r="O31" s="76"/>
      <c r="P31" s="90" t="str">
        <f t="shared" si="1"/>
        <v/>
      </c>
      <c r="Q31" s="77"/>
      <c r="R31" s="77"/>
      <c r="S31" s="77"/>
      <c r="T31" s="77"/>
      <c r="U31" s="84" t="str">
        <f>IFERROR((VLOOKUP(N31,DV!$B$2:$H$136,2,FALSE))*(Q31),"")</f>
        <v/>
      </c>
      <c r="V31" s="86" t="str">
        <f>IFERROR((VLOOKUP(N31,DV!$B$2:$H$136,3,FALSE))*(Q31),"")</f>
        <v/>
      </c>
      <c r="W31" s="86" t="str">
        <f>IFERROR((VLOOKUP(N31,DV!$B$2:$H$136,4,FALSE))*(Q31),"")</f>
        <v/>
      </c>
      <c r="X31" s="87" t="str">
        <f>IFERROR((VLOOKUP(N31,DV!$B$2:$H$136,5,FALSE))*(Q31),"")</f>
        <v/>
      </c>
      <c r="Y31" s="87" t="str">
        <f>IF(Table14[[#This Row],[Academic - Prep]]="without Preparation","£0.00",IFERROR((VLOOKUP(N31,DV!$B$2:$H$136,6,FALSE))*(Q31),""))</f>
        <v/>
      </c>
      <c r="Z31" s="87" t="str">
        <f>IF(Table14[[#This Row],[Academic - Prep]]="with Preparation","£0.00",IFERROR((VLOOKUP(N31,DV!$B$2:$H$136,7,FALSE))*(Q31),""))</f>
        <v/>
      </c>
      <c r="AA31" s="61" t="str">
        <f>IFERROR((VLOOKUP(N31,DV!$B$2:$H$136,2,FALSE))*(R31)*0.25,"")</f>
        <v/>
      </c>
      <c r="AB31" s="61" t="str">
        <f>IFERROR((VLOOKUP(N31,DV!$B$2:$H$136,2,FALSE))*(S31)*1.5,"")</f>
        <v/>
      </c>
      <c r="AC31" s="61" t="str">
        <f>IFERROR((VLOOKUP(N31,DV!$B$2:$H$136,2,FALSE))*(T31*2),"")</f>
        <v/>
      </c>
      <c r="AD31" s="12"/>
      <c r="AE31" s="12"/>
      <c r="AF31" s="11"/>
      <c r="AG31" s="11"/>
      <c r="AH31" s="11"/>
      <c r="AI31" s="11"/>
    </row>
    <row r="32" spans="1:35">
      <c r="A32" s="76"/>
      <c r="B32"/>
      <c r="C32" s="89" t="str">
        <f>IF(A32="","",VLOOKUP(B:B,'Paste report here'!M:O,3,FALSE))</f>
        <v/>
      </c>
      <c r="D32" s="90" t="str">
        <f>IF(A32="","",VLOOKUP(B32,CHOOSE({1,2},'Paste report here'!M:M,'Paste report here'!L:L),2,0))</f>
        <v/>
      </c>
      <c r="E32" s="90" t="str">
        <f t="shared" si="2"/>
        <v/>
      </c>
      <c r="F32" s="76"/>
      <c r="G32" s="76"/>
      <c r="H32" s="106" t="str">
        <f>IF(A32="","",VLOOKUP(F:F,'Look ups'!F:G,2,FALSE))</f>
        <v/>
      </c>
      <c r="I32" s="106" t="str">
        <f>IF(A32="","",VLOOKUP(B:B,'Paste report here'!M:R,6,FALSE))</f>
        <v/>
      </c>
      <c r="J32" s="106" t="str">
        <f>IF(A32="","",VLOOKUP(B:B,'Paste report here'!M:R,5,FALSE))</f>
        <v/>
      </c>
      <c r="K32" s="106" t="str">
        <f>IF(A32="","",VLOOKUP(L32&amp;P32,'Look ups'!C:D,2,FALSE))</f>
        <v/>
      </c>
      <c r="L32" s="89" t="str">
        <f>IF(A32="","",VLOOKUP(B32,'Paste report here'!M:AA,15,FALSE))</f>
        <v/>
      </c>
      <c r="M32" s="89" t="str">
        <f>IF(A32="","",VLOOKUP(B32,'Paste report here'!M:AA,13,FALSE))</f>
        <v/>
      </c>
      <c r="N32" s="89" t="str">
        <f t="shared" si="0"/>
        <v xml:space="preserve"> </v>
      </c>
      <c r="O32" s="76"/>
      <c r="P32" s="90" t="str">
        <f t="shared" si="1"/>
        <v/>
      </c>
      <c r="Q32" s="77"/>
      <c r="R32" s="77"/>
      <c r="S32" s="77"/>
      <c r="T32" s="77"/>
      <c r="U32" s="84" t="str">
        <f>IFERROR((VLOOKUP(N32,DV!$B$2:$H$136,2,FALSE))*(Q32),"")</f>
        <v/>
      </c>
      <c r="V32" s="86" t="str">
        <f>IFERROR((VLOOKUP(N32,DV!$B$2:$H$136,3,FALSE))*(Q32),"")</f>
        <v/>
      </c>
      <c r="W32" s="86" t="str">
        <f>IFERROR((VLOOKUP(N32,DV!$B$2:$H$136,4,FALSE))*(Q32),"")</f>
        <v/>
      </c>
      <c r="X32" s="87" t="str">
        <f>IFERROR((VLOOKUP(N32,DV!$B$2:$H$136,5,FALSE))*(Q32),"")</f>
        <v/>
      </c>
      <c r="Y32" s="87" t="str">
        <f>IF(Table14[[#This Row],[Academic - Prep]]="without Preparation","£0.00",IFERROR((VLOOKUP(N32,DV!$B$2:$H$136,6,FALSE))*(Q32),""))</f>
        <v/>
      </c>
      <c r="Z32" s="87" t="str">
        <f>IF(Table14[[#This Row],[Academic - Prep]]="with Preparation","£0.00",IFERROR((VLOOKUP(N32,DV!$B$2:$H$136,7,FALSE))*(Q32),""))</f>
        <v/>
      </c>
      <c r="AA32" s="61" t="str">
        <f>IFERROR((VLOOKUP(N32,DV!$B$2:$H$136,2,FALSE))*(R32)*0.25,"")</f>
        <v/>
      </c>
      <c r="AB32" s="61" t="str">
        <f>IFERROR((VLOOKUP(N32,DV!$B$2:$H$136,2,FALSE))*(S32)*1.5,"")</f>
        <v/>
      </c>
      <c r="AC32" s="61" t="str">
        <f>IFERROR((VLOOKUP(N32,DV!$B$2:$H$136,2,FALSE))*(T32*2),"")</f>
        <v/>
      </c>
      <c r="AD32" s="12"/>
      <c r="AE32" s="12"/>
      <c r="AF32" s="11"/>
      <c r="AG32" s="11"/>
      <c r="AH32" s="11"/>
      <c r="AI32" s="11"/>
    </row>
    <row r="33" spans="1:35">
      <c r="A33" s="76"/>
      <c r="B33"/>
      <c r="C33" s="89" t="str">
        <f>IF(A33="","",VLOOKUP(B:B,'Paste report here'!M:O,3,FALSE))</f>
        <v/>
      </c>
      <c r="D33" s="90" t="str">
        <f>IF(A33="","",VLOOKUP(B33,CHOOSE({1,2},'Paste report here'!M:M,'Paste report here'!L:L),2,0))</f>
        <v/>
      </c>
      <c r="E33" s="90" t="str">
        <f t="shared" si="2"/>
        <v/>
      </c>
      <c r="F33" s="76"/>
      <c r="G33" s="76"/>
      <c r="H33" s="106" t="str">
        <f>IF(A33="","",VLOOKUP(F:F,'Look ups'!F:G,2,FALSE))</f>
        <v/>
      </c>
      <c r="I33" s="106" t="str">
        <f>IF(A33="","",VLOOKUP(B:B,'Paste report here'!M:R,6,FALSE))</f>
        <v/>
      </c>
      <c r="J33" s="106" t="str">
        <f>IF(A33="","",VLOOKUP(B:B,'Paste report here'!M:R,5,FALSE))</f>
        <v/>
      </c>
      <c r="K33" s="106" t="str">
        <f>IF(A33="","",VLOOKUP(L33&amp;P33,'Look ups'!C:D,2,FALSE))</f>
        <v/>
      </c>
      <c r="L33" s="89" t="str">
        <f>IF(A33="","",VLOOKUP(B33,'Paste report here'!M:AA,15,FALSE))</f>
        <v/>
      </c>
      <c r="M33" s="89" t="str">
        <f>IF(A33="","",VLOOKUP(B33,'Paste report here'!M:AA,13,FALSE))</f>
        <v/>
      </c>
      <c r="N33" s="89" t="str">
        <f t="shared" si="0"/>
        <v xml:space="preserve"> </v>
      </c>
      <c r="O33" s="60"/>
      <c r="P33" s="90" t="str">
        <f t="shared" si="1"/>
        <v/>
      </c>
      <c r="Q33" s="91"/>
      <c r="R33" s="91"/>
      <c r="S33" s="91"/>
      <c r="T33" s="91"/>
      <c r="U33" s="84" t="str">
        <f>IFERROR((VLOOKUP(N33,DV!$B$2:$H$136,2,FALSE))*(Q33),"")</f>
        <v/>
      </c>
      <c r="V33" s="86" t="str">
        <f>IFERROR((VLOOKUP(N33,DV!$B$2:$H$136,3,FALSE))*(Q33),"")</f>
        <v/>
      </c>
      <c r="W33" s="86" t="str">
        <f>IFERROR((VLOOKUP(N33,DV!$B$2:$H$136,4,FALSE))*(Q33),"")</f>
        <v/>
      </c>
      <c r="X33" s="87" t="str">
        <f>IFERROR((VLOOKUP(N33,DV!$B$2:$H$136,5,FALSE))*(Q33),"")</f>
        <v/>
      </c>
      <c r="Y33" s="87" t="str">
        <f>IF(Table14[[#This Row],[Academic - Prep]]="without Preparation","£0.00",IFERROR((VLOOKUP(N33,DV!$B$2:$H$136,6,FALSE))*(Q33),""))</f>
        <v/>
      </c>
      <c r="Z33" s="87" t="str">
        <f>IF(Table14[[#This Row],[Academic - Prep]]="with Preparation","£0.00",IFERROR((VLOOKUP(N33,DV!$B$2:$H$136,7,FALSE))*(Q33),""))</f>
        <v/>
      </c>
      <c r="AA33" s="61" t="str">
        <f>IFERROR((VLOOKUP(N33,DV!$B$2:$H$136,2,FALSE))*(R33)*0.25,"")</f>
        <v/>
      </c>
      <c r="AB33" s="61" t="str">
        <f>IFERROR((VLOOKUP(N33,DV!$B$2:$H$136,2,FALSE))*(S33)*1.5,"")</f>
        <v/>
      </c>
      <c r="AC33" s="61" t="str">
        <f>IFERROR((VLOOKUP(N33,DV!$B$2:$H$136,2,FALSE))*(T33*2),"")</f>
        <v/>
      </c>
      <c r="AD33" s="12"/>
      <c r="AE33" s="12"/>
      <c r="AF33" s="11"/>
      <c r="AG33" s="11"/>
      <c r="AH33" s="11"/>
      <c r="AI33" s="11"/>
    </row>
    <row r="34" spans="1:35">
      <c r="A34" s="76"/>
      <c r="B34"/>
      <c r="C34" s="89" t="str">
        <f>IF(A34="","",VLOOKUP(B:B,'Paste report here'!M:O,3,FALSE))</f>
        <v/>
      </c>
      <c r="D34" s="90" t="str">
        <f>IF(A34="","",VLOOKUP(B34,CHOOSE({1,2},'Paste report here'!M:M,'Paste report here'!L:L),2,0))</f>
        <v/>
      </c>
      <c r="E34" s="90" t="str">
        <f t="shared" si="2"/>
        <v/>
      </c>
      <c r="F34" s="76"/>
      <c r="G34" s="76"/>
      <c r="H34" s="106" t="str">
        <f>IF(A34="","",VLOOKUP(F:F,'Look ups'!F:G,2,FALSE))</f>
        <v/>
      </c>
      <c r="I34" s="106" t="str">
        <f>IF(A34="","",VLOOKUP(B:B,'Paste report here'!M:R,6,FALSE))</f>
        <v/>
      </c>
      <c r="J34" s="106" t="str">
        <f>IF(A34="","",VLOOKUP(B:B,'Paste report here'!M:R,5,FALSE))</f>
        <v/>
      </c>
      <c r="K34" s="106" t="str">
        <f>IF(A34="","",VLOOKUP(L34&amp;P34,'Look ups'!C:D,2,FALSE))</f>
        <v/>
      </c>
      <c r="L34" s="89" t="str">
        <f>IF(A34="","",VLOOKUP(B34,'Paste report here'!M:AA,15,FALSE))</f>
        <v/>
      </c>
      <c r="M34" s="89" t="str">
        <f>IF(A34="","",VLOOKUP(B34,'Paste report here'!M:AA,13,FALSE))</f>
        <v/>
      </c>
      <c r="N34" s="89" t="str">
        <f t="shared" si="0"/>
        <v xml:space="preserve"> </v>
      </c>
      <c r="O34" s="60"/>
      <c r="P34" s="90" t="str">
        <f t="shared" si="1"/>
        <v/>
      </c>
      <c r="Q34" s="91"/>
      <c r="R34" s="91"/>
      <c r="S34" s="91"/>
      <c r="T34" s="91"/>
      <c r="U34" s="84" t="str">
        <f>IFERROR((VLOOKUP(N34,DV!$B$2:$H$136,2,FALSE))*(Q34),"")</f>
        <v/>
      </c>
      <c r="V34" s="86" t="str">
        <f>IFERROR((VLOOKUP(N34,DV!$B$2:$H$136,3,FALSE))*(Q34),"")</f>
        <v/>
      </c>
      <c r="W34" s="86" t="str">
        <f>IFERROR((VLOOKUP(N34,DV!$B$2:$H$136,4,FALSE))*(Q34),"")</f>
        <v/>
      </c>
      <c r="X34" s="87" t="str">
        <f>IFERROR((VLOOKUP(N34,DV!$B$2:$H$136,5,FALSE))*(Q34),"")</f>
        <v/>
      </c>
      <c r="Y34" s="87" t="str">
        <f>IF(Table14[[#This Row],[Academic - Prep]]="without Preparation","£0.00",IFERROR((VLOOKUP(N34,DV!$B$2:$H$136,6,FALSE))*(Q34),""))</f>
        <v/>
      </c>
      <c r="Z34" s="87" t="str">
        <f>IF(Table14[[#This Row],[Academic - Prep]]="with Preparation","£0.00",IFERROR((VLOOKUP(N34,DV!$B$2:$H$136,7,FALSE))*(Q34),""))</f>
        <v/>
      </c>
      <c r="AA34" s="61" t="str">
        <f>IFERROR((VLOOKUP(N34,DV!$B$2:$H$136,2,FALSE))*(R34)*0.25,"")</f>
        <v/>
      </c>
      <c r="AB34" s="61" t="str">
        <f>IFERROR((VLOOKUP(N34,DV!$B$2:$H$136,2,FALSE))*(S34)*1.5,"")</f>
        <v/>
      </c>
      <c r="AC34" s="61" t="str">
        <f>IFERROR((VLOOKUP(N34,DV!$B$2:$H$136,2,FALSE))*(T34*2),"")</f>
        <v/>
      </c>
      <c r="AD34" s="12"/>
      <c r="AE34" s="12"/>
      <c r="AF34" s="11"/>
      <c r="AG34" s="11"/>
      <c r="AH34" s="11"/>
      <c r="AI34" s="11"/>
    </row>
    <row r="35" spans="1:35">
      <c r="A35" s="76"/>
      <c r="B35"/>
      <c r="C35" s="89" t="str">
        <f>IF(A35="","",VLOOKUP(B:B,'Paste report here'!M:O,3,FALSE))</f>
        <v/>
      </c>
      <c r="D35" s="90" t="str">
        <f>IF(A35="","",VLOOKUP(B35,CHOOSE({1,2},'Paste report here'!M:M,'Paste report here'!L:L),2,0))</f>
        <v/>
      </c>
      <c r="E35" s="90" t="str">
        <f t="shared" si="2"/>
        <v/>
      </c>
      <c r="F35" s="76"/>
      <c r="G35" s="76"/>
      <c r="H35" s="106" t="str">
        <f>IF(A35="","",VLOOKUP(F:F,'Look ups'!F:G,2,FALSE))</f>
        <v/>
      </c>
      <c r="I35" s="106" t="str">
        <f>IF(A35="","",VLOOKUP(B:B,'Paste report here'!M:R,6,FALSE))</f>
        <v/>
      </c>
      <c r="J35" s="106" t="str">
        <f>IF(A35="","",VLOOKUP(B:B,'Paste report here'!M:R,5,FALSE))</f>
        <v/>
      </c>
      <c r="K35" s="106" t="str">
        <f>IF(A35="","",VLOOKUP(L35&amp;P35,'Look ups'!C:D,2,FALSE))</f>
        <v/>
      </c>
      <c r="L35" s="89" t="str">
        <f>IF(A35="","",VLOOKUP(B35,'Paste report here'!M:AA,15,FALSE))</f>
        <v/>
      </c>
      <c r="M35" s="89" t="str">
        <f>IF(A35="","",VLOOKUP(B35,'Paste report here'!M:AA,13,FALSE))</f>
        <v/>
      </c>
      <c r="N35" s="89" t="str">
        <f t="shared" si="0"/>
        <v xml:space="preserve"> </v>
      </c>
      <c r="O35" s="60"/>
      <c r="P35" s="90" t="str">
        <f t="shared" si="1"/>
        <v/>
      </c>
      <c r="Q35" s="91"/>
      <c r="R35" s="91"/>
      <c r="S35" s="91"/>
      <c r="T35" s="91"/>
      <c r="U35" s="84" t="str">
        <f>IFERROR((VLOOKUP(N35,DV!$B$2:$H$136,2,FALSE))*(Q35),"")</f>
        <v/>
      </c>
      <c r="V35" s="86" t="str">
        <f>IFERROR((VLOOKUP(N35,DV!$B$2:$H$136,3,FALSE))*(Q35),"")</f>
        <v/>
      </c>
      <c r="W35" s="86" t="str">
        <f>IFERROR((VLOOKUP(N35,DV!$B$2:$H$136,4,FALSE))*(Q35),"")</f>
        <v/>
      </c>
      <c r="X35" s="87" t="str">
        <f>IFERROR((VLOOKUP(N35,DV!$B$2:$H$136,5,FALSE))*(Q35),"")</f>
        <v/>
      </c>
      <c r="Y35" s="87" t="str">
        <f>IF(Table14[[#This Row],[Academic - Prep]]="without Preparation","£0.00",IFERROR((VLOOKUP(N35,DV!$B$2:$H$136,6,FALSE))*(Q35),""))</f>
        <v/>
      </c>
      <c r="Z35" s="87" t="str">
        <f>IF(Table14[[#This Row],[Academic - Prep]]="with Preparation","£0.00",IFERROR((VLOOKUP(N35,DV!$B$2:$H$136,7,FALSE))*(Q35),""))</f>
        <v/>
      </c>
      <c r="AA35" s="61" t="str">
        <f>IFERROR((VLOOKUP(N35,DV!$B$2:$H$136,2,FALSE))*(R35)*0.25,"")</f>
        <v/>
      </c>
      <c r="AB35" s="61" t="str">
        <f>IFERROR((VLOOKUP(N35,DV!$B$2:$H$136,2,FALSE))*(S35)*1.5,"")</f>
        <v/>
      </c>
      <c r="AC35" s="61" t="str">
        <f>IFERROR((VLOOKUP(N35,DV!$B$2:$H$136,2,FALSE))*(T35*2),"")</f>
        <v/>
      </c>
      <c r="AD35" s="12"/>
      <c r="AE35" s="12"/>
      <c r="AF35" s="11"/>
      <c r="AG35" s="11"/>
      <c r="AH35" s="11"/>
      <c r="AI35" s="11"/>
    </row>
    <row r="36" spans="1:35">
      <c r="A36" s="76"/>
      <c r="B36"/>
      <c r="C36" s="89" t="str">
        <f>IF(A36="","",VLOOKUP(B:B,'Paste report here'!M:O,3,FALSE))</f>
        <v/>
      </c>
      <c r="D36" s="90" t="str">
        <f>IF(A36="","",VLOOKUP(B36,CHOOSE({1,2},'Paste report here'!M:M,'Paste report here'!L:L),2,0))</f>
        <v/>
      </c>
      <c r="E36" s="90" t="str">
        <f t="shared" si="2"/>
        <v/>
      </c>
      <c r="F36" s="76"/>
      <c r="G36" s="76"/>
      <c r="H36" s="106" t="str">
        <f>IF(A36="","",VLOOKUP(F:F,'Look ups'!F:G,2,FALSE))</f>
        <v/>
      </c>
      <c r="I36" s="106" t="str">
        <f>IF(A36="","",VLOOKUP(B:B,'Paste report here'!M:R,6,FALSE))</f>
        <v/>
      </c>
      <c r="J36" s="106" t="str">
        <f>IF(A36="","",VLOOKUP(B:B,'Paste report here'!M:R,5,FALSE))</f>
        <v/>
      </c>
      <c r="K36" s="106" t="str">
        <f>IF(A36="","",VLOOKUP(L36&amp;P36,'Look ups'!C:D,2,FALSE))</f>
        <v/>
      </c>
      <c r="L36" s="89" t="str">
        <f>IF(A36="","",VLOOKUP(B36,'Paste report here'!M:AA,15,FALSE))</f>
        <v/>
      </c>
      <c r="M36" s="89" t="str">
        <f>IF(A36="","",VLOOKUP(B36,'Paste report here'!M:AA,13,FALSE))</f>
        <v/>
      </c>
      <c r="N36" s="89" t="str">
        <f t="shared" si="0"/>
        <v xml:space="preserve"> </v>
      </c>
      <c r="O36" s="60"/>
      <c r="P36" s="90" t="str">
        <f t="shared" si="1"/>
        <v/>
      </c>
      <c r="Q36" s="91"/>
      <c r="R36" s="91"/>
      <c r="S36" s="91"/>
      <c r="T36" s="91"/>
      <c r="U36" s="84" t="str">
        <f>IFERROR((VLOOKUP(N36,DV!$B$2:$H$136,2,FALSE))*(Q36),"")</f>
        <v/>
      </c>
      <c r="V36" s="86" t="str">
        <f>IFERROR((VLOOKUP(N36,DV!$B$2:$H$136,3,FALSE))*(Q36),"")</f>
        <v/>
      </c>
      <c r="W36" s="86" t="str">
        <f>IFERROR((VLOOKUP(N36,DV!$B$2:$H$136,4,FALSE))*(Q36),"")</f>
        <v/>
      </c>
      <c r="X36" s="87" t="str">
        <f>IFERROR((VLOOKUP(N36,DV!$B$2:$H$136,5,FALSE))*(Q36),"")</f>
        <v/>
      </c>
      <c r="Y36" s="87" t="str">
        <f>IF(Table14[[#This Row],[Academic - Prep]]="without Preparation","£0.00",IFERROR((VLOOKUP(N36,DV!$B$2:$H$136,6,FALSE))*(Q36),""))</f>
        <v/>
      </c>
      <c r="Z36" s="87" t="str">
        <f>IF(Table14[[#This Row],[Academic - Prep]]="with Preparation","£0.00",IFERROR((VLOOKUP(N36,DV!$B$2:$H$136,7,FALSE))*(Q36),""))</f>
        <v/>
      </c>
      <c r="AA36" s="61" t="str">
        <f>IFERROR((VLOOKUP(N36,DV!$B$2:$H$136,2,FALSE))*(R36)*0.25,"")</f>
        <v/>
      </c>
      <c r="AB36" s="61" t="str">
        <f>IFERROR((VLOOKUP(N36,DV!$B$2:$H$136,2,FALSE))*(S36)*1.5,"")</f>
        <v/>
      </c>
      <c r="AC36" s="61" t="str">
        <f>IFERROR((VLOOKUP(N36,DV!$B$2:$H$136,2,FALSE))*(T36*2),"")</f>
        <v/>
      </c>
      <c r="AD36" s="12"/>
      <c r="AE36" s="12"/>
      <c r="AF36" s="11"/>
      <c r="AG36" s="11"/>
      <c r="AH36" s="11"/>
      <c r="AI36" s="11"/>
    </row>
    <row r="37" spans="1:35">
      <c r="A37" s="76"/>
      <c r="B37"/>
      <c r="C37" s="89" t="str">
        <f>IF(A37="","",VLOOKUP(B:B,'Paste report here'!M:O,3,FALSE))</f>
        <v/>
      </c>
      <c r="D37" s="90" t="str">
        <f>IF(A37="","",VLOOKUP(B37,CHOOSE({1,2},'Paste report here'!M:M,'Paste report here'!L:L),2,0))</f>
        <v/>
      </c>
      <c r="E37" s="90" t="str">
        <f t="shared" si="2"/>
        <v/>
      </c>
      <c r="F37" s="76"/>
      <c r="G37" s="76"/>
      <c r="H37" s="106" t="str">
        <f>IF(A37="","",VLOOKUP(F:F,'Look ups'!F:G,2,FALSE))</f>
        <v/>
      </c>
      <c r="I37" s="106" t="str">
        <f>IF(A37="","",VLOOKUP(B:B,'Paste report here'!M:R,6,FALSE))</f>
        <v/>
      </c>
      <c r="J37" s="106" t="str">
        <f>IF(A37="","",VLOOKUP(B:B,'Paste report here'!M:R,5,FALSE))</f>
        <v/>
      </c>
      <c r="K37" s="106" t="str">
        <f>IF(A37="","",VLOOKUP(L37&amp;P37,'Look ups'!C:D,2,FALSE))</f>
        <v/>
      </c>
      <c r="L37" s="89" t="str">
        <f>IF(A37="","",VLOOKUP(B37,'Paste report here'!M:AA,15,FALSE))</f>
        <v/>
      </c>
      <c r="M37" s="89" t="str">
        <f>IF(A37="","",VLOOKUP(B37,'Paste report here'!M:AA,13,FALSE))</f>
        <v/>
      </c>
      <c r="N37" s="89" t="str">
        <f t="shared" si="0"/>
        <v xml:space="preserve"> </v>
      </c>
      <c r="O37" s="60"/>
      <c r="P37" s="90" t="str">
        <f t="shared" si="1"/>
        <v/>
      </c>
      <c r="Q37" s="91"/>
      <c r="R37" s="91"/>
      <c r="S37" s="91"/>
      <c r="T37" s="91"/>
      <c r="U37" s="84" t="str">
        <f>IFERROR((VLOOKUP(N37,DV!$B$2:$H$136,2,FALSE))*(Q37),"")</f>
        <v/>
      </c>
      <c r="V37" s="86" t="str">
        <f>IFERROR((VLOOKUP(N37,DV!$B$2:$H$136,3,FALSE))*(Q37),"")</f>
        <v/>
      </c>
      <c r="W37" s="86" t="str">
        <f>IFERROR((VLOOKUP(N37,DV!$B$2:$H$136,4,FALSE))*(Q37),"")</f>
        <v/>
      </c>
      <c r="X37" s="87" t="str">
        <f>IFERROR((VLOOKUP(N37,DV!$B$2:$H$136,5,FALSE))*(Q37),"")</f>
        <v/>
      </c>
      <c r="Y37" s="87" t="str">
        <f>IF(Table14[[#This Row],[Academic - Prep]]="without Preparation","£0.00",IFERROR((VLOOKUP(N37,DV!$B$2:$H$136,6,FALSE))*(Q37),""))</f>
        <v/>
      </c>
      <c r="Z37" s="87" t="str">
        <f>IF(Table14[[#This Row],[Academic - Prep]]="with Preparation","£0.00",IFERROR((VLOOKUP(N37,DV!$B$2:$H$136,7,FALSE))*(Q37),""))</f>
        <v/>
      </c>
      <c r="AA37" s="61" t="str">
        <f>IFERROR((VLOOKUP(N37,DV!$B$2:$H$136,2,FALSE))*(R37)*0.25,"")</f>
        <v/>
      </c>
      <c r="AB37" s="61" t="str">
        <f>IFERROR((VLOOKUP(N37,DV!$B$2:$H$136,2,FALSE))*(S37)*1.5,"")</f>
        <v/>
      </c>
      <c r="AC37" s="61" t="str">
        <f>IFERROR((VLOOKUP(N37,DV!$B$2:$H$136,2,FALSE))*(T37*2),"")</f>
        <v/>
      </c>
      <c r="AD37" s="12"/>
      <c r="AE37" s="12"/>
      <c r="AF37" s="11"/>
      <c r="AG37" s="11"/>
      <c r="AH37" s="11"/>
      <c r="AI37" s="11"/>
    </row>
    <row r="38" spans="1:35">
      <c r="A38" s="76"/>
      <c r="B38"/>
      <c r="C38" s="89" t="str">
        <f>IF(A38="","",VLOOKUP(B:B,'Paste report here'!M:O,3,FALSE))</f>
        <v/>
      </c>
      <c r="D38" s="90" t="str">
        <f>IF(A38="","",VLOOKUP(B38,CHOOSE({1,2},'Paste report here'!M:M,'Paste report here'!L:L),2,0))</f>
        <v/>
      </c>
      <c r="E38" s="90" t="str">
        <f t="shared" si="2"/>
        <v/>
      </c>
      <c r="F38" s="76"/>
      <c r="G38" s="76"/>
      <c r="H38" s="106" t="str">
        <f>IF(A38="","",VLOOKUP(F:F,'Look ups'!F:G,2,FALSE))</f>
        <v/>
      </c>
      <c r="I38" s="106" t="str">
        <f>IF(A38="","",VLOOKUP(B:B,'Paste report here'!M:R,6,FALSE))</f>
        <v/>
      </c>
      <c r="J38" s="106" t="str">
        <f>IF(A38="","",VLOOKUP(B:B,'Paste report here'!M:R,5,FALSE))</f>
        <v/>
      </c>
      <c r="K38" s="106" t="str">
        <f>IF(A38="","",VLOOKUP(L38&amp;P38,'Look ups'!C:D,2,FALSE))</f>
        <v/>
      </c>
      <c r="L38" s="89" t="str">
        <f>IF(A38="","",VLOOKUP(B38,'Paste report here'!M:AA,15,FALSE))</f>
        <v/>
      </c>
      <c r="M38" s="89" t="str">
        <f>IF(A38="","",VLOOKUP(B38,'Paste report here'!M:AA,13,FALSE))</f>
        <v/>
      </c>
      <c r="N38" s="89" t="str">
        <f t="shared" si="0"/>
        <v xml:space="preserve"> </v>
      </c>
      <c r="O38" s="60"/>
      <c r="P38" s="90" t="str">
        <f t="shared" si="1"/>
        <v/>
      </c>
      <c r="Q38" s="91"/>
      <c r="R38" s="91"/>
      <c r="S38" s="91"/>
      <c r="T38" s="91"/>
      <c r="U38" s="84" t="str">
        <f>IFERROR((VLOOKUP(N38,DV!$B$2:$H$136,2,FALSE))*(Q38),"")</f>
        <v/>
      </c>
      <c r="V38" s="86" t="str">
        <f>IFERROR((VLOOKUP(N38,DV!$B$2:$H$136,3,FALSE))*(Q38),"")</f>
        <v/>
      </c>
      <c r="W38" s="86" t="str">
        <f>IFERROR((VLOOKUP(N38,DV!$B$2:$H$136,4,FALSE))*(Q38),"")</f>
        <v/>
      </c>
      <c r="X38" s="87" t="str">
        <f>IFERROR((VLOOKUP(N38,DV!$B$2:$H$136,5,FALSE))*(Q38),"")</f>
        <v/>
      </c>
      <c r="Y38" s="87" t="str">
        <f>IF(Table14[[#This Row],[Academic - Prep]]="without Preparation","£0.00",IFERROR((VLOOKUP(N38,DV!$B$2:$H$136,6,FALSE))*(Q38),""))</f>
        <v/>
      </c>
      <c r="Z38" s="87" t="str">
        <f>IF(Table14[[#This Row],[Academic - Prep]]="with Preparation","£0.00",IFERROR((VLOOKUP(N38,DV!$B$2:$H$136,7,FALSE))*(Q38),""))</f>
        <v/>
      </c>
      <c r="AA38" s="61" t="str">
        <f>IFERROR((VLOOKUP(N38,DV!$B$2:$H$136,2,FALSE))*(R38)*0.25,"")</f>
        <v/>
      </c>
      <c r="AB38" s="61" t="str">
        <f>IFERROR((VLOOKUP(N38,DV!$B$2:$H$136,2,FALSE))*(S38)*1.5,"")</f>
        <v/>
      </c>
      <c r="AC38" s="61" t="str">
        <f>IFERROR((VLOOKUP(N38,DV!$B$2:$H$136,2,FALSE))*(T38*2),"")</f>
        <v/>
      </c>
      <c r="AD38" s="12"/>
      <c r="AE38" s="12"/>
      <c r="AF38" s="11"/>
      <c r="AG38" s="11"/>
      <c r="AH38" s="11"/>
      <c r="AI38" s="11"/>
    </row>
    <row r="39" spans="1:35">
      <c r="A39" s="76"/>
      <c r="B39"/>
      <c r="C39" s="89" t="str">
        <f>IF(A39="","",VLOOKUP(B:B,'Paste report here'!M:O,3,FALSE))</f>
        <v/>
      </c>
      <c r="D39" s="90" t="str">
        <f>IF(A39="","",VLOOKUP(B39,CHOOSE({1,2},'Paste report here'!M:M,'Paste report here'!L:L),2,0))</f>
        <v/>
      </c>
      <c r="E39" s="90" t="str">
        <f t="shared" si="2"/>
        <v/>
      </c>
      <c r="F39" s="76"/>
      <c r="G39" s="76"/>
      <c r="H39" s="106" t="str">
        <f>IF(A39="","",VLOOKUP(F:F,'Look ups'!F:G,2,FALSE))</f>
        <v/>
      </c>
      <c r="I39" s="106" t="str">
        <f>IF(A39="","",VLOOKUP(B:B,'Paste report here'!M:R,6,FALSE))</f>
        <v/>
      </c>
      <c r="J39" s="106" t="str">
        <f>IF(A39="","",VLOOKUP(B:B,'Paste report here'!M:R,5,FALSE))</f>
        <v/>
      </c>
      <c r="K39" s="106" t="str">
        <f>IF(A39="","",VLOOKUP(L39&amp;P39,'Look ups'!C:D,2,FALSE))</f>
        <v/>
      </c>
      <c r="L39" s="89" t="str">
        <f>IF(A39="","",VLOOKUP(B39,'Paste report here'!M:AA,15,FALSE))</f>
        <v/>
      </c>
      <c r="M39" s="89" t="str">
        <f>IF(A39="","",VLOOKUP(B39,'Paste report here'!M:AA,13,FALSE))</f>
        <v/>
      </c>
      <c r="N39" s="89" t="str">
        <f t="shared" si="0"/>
        <v xml:space="preserve"> </v>
      </c>
      <c r="O39" s="60"/>
      <c r="P39" s="90" t="str">
        <f t="shared" si="1"/>
        <v/>
      </c>
      <c r="Q39" s="91"/>
      <c r="R39" s="91"/>
      <c r="S39" s="91"/>
      <c r="T39" s="91"/>
      <c r="U39" s="84" t="str">
        <f>IFERROR((VLOOKUP(N39,DV!$B$2:$H$136,2,FALSE))*(Q39),"")</f>
        <v/>
      </c>
      <c r="V39" s="86" t="str">
        <f>IFERROR((VLOOKUP(N39,DV!$B$2:$H$136,3,FALSE))*(Q39),"")</f>
        <v/>
      </c>
      <c r="W39" s="86" t="str">
        <f>IFERROR((VLOOKUP(N39,DV!$B$2:$H$136,4,FALSE))*(Q39),"")</f>
        <v/>
      </c>
      <c r="X39" s="87" t="str">
        <f>IFERROR((VLOOKUP(N39,DV!$B$2:$H$136,5,FALSE))*(Q39),"")</f>
        <v/>
      </c>
      <c r="Y39" s="87" t="str">
        <f>IF(Table14[[#This Row],[Academic - Prep]]="without Preparation","£0.00",IFERROR((VLOOKUP(N39,DV!$B$2:$H$136,6,FALSE))*(Q39),""))</f>
        <v/>
      </c>
      <c r="Z39" s="87" t="str">
        <f>IF(Table14[[#This Row],[Academic - Prep]]="with Preparation","£0.00",IFERROR((VLOOKUP(N39,DV!$B$2:$H$136,7,FALSE))*(Q39),""))</f>
        <v/>
      </c>
      <c r="AA39" s="61" t="str">
        <f>IFERROR((VLOOKUP(N39,DV!$B$2:$H$136,2,FALSE))*(R39)*0.25,"")</f>
        <v/>
      </c>
      <c r="AB39" s="61" t="str">
        <f>IFERROR((VLOOKUP(N39,DV!$B$2:$H$136,2,FALSE))*(S39)*1.5,"")</f>
        <v/>
      </c>
      <c r="AC39" s="61" t="str">
        <f>IFERROR((VLOOKUP(N39,DV!$B$2:$H$136,2,FALSE))*(T39*2),"")</f>
        <v/>
      </c>
      <c r="AD39" s="12"/>
      <c r="AE39" s="12"/>
      <c r="AF39" s="11"/>
      <c r="AG39" s="11"/>
      <c r="AH39" s="11"/>
      <c r="AI39" s="11"/>
    </row>
    <row r="40" spans="1:35">
      <c r="A40" s="76"/>
      <c r="B40"/>
      <c r="C40" s="89" t="str">
        <f>IF(A40="","",VLOOKUP(B:B,'Paste report here'!M:O,3,FALSE))</f>
        <v/>
      </c>
      <c r="D40" s="90" t="str">
        <f>IF(A40="","",VLOOKUP(B40,CHOOSE({1,2},'Paste report here'!M:M,'Paste report here'!L:L),2,0))</f>
        <v/>
      </c>
      <c r="E40" s="90" t="str">
        <f t="shared" si="2"/>
        <v/>
      </c>
      <c r="F40" s="76"/>
      <c r="G40" s="76"/>
      <c r="H40" s="106" t="str">
        <f>IF(A40="","",VLOOKUP(F:F,'Look ups'!F:G,2,FALSE))</f>
        <v/>
      </c>
      <c r="I40" s="106" t="str">
        <f>IF(A40="","",VLOOKUP(B:B,'Paste report here'!M:R,6,FALSE))</f>
        <v/>
      </c>
      <c r="J40" s="106" t="str">
        <f>IF(A40="","",VLOOKUP(B:B,'Paste report here'!M:R,5,FALSE))</f>
        <v/>
      </c>
      <c r="K40" s="106" t="str">
        <f>IF(A40="","",VLOOKUP(L40&amp;P40,'Look ups'!C:D,2,FALSE))</f>
        <v/>
      </c>
      <c r="L40" s="89" t="str">
        <f>IF(A40="","",VLOOKUP(B40,'Paste report here'!M:AA,15,FALSE))</f>
        <v/>
      </c>
      <c r="M40" s="89" t="str">
        <f>IF(A40="","",VLOOKUP(B40,'Paste report here'!M:AA,13,FALSE))</f>
        <v/>
      </c>
      <c r="N40" s="89" t="str">
        <f t="shared" si="0"/>
        <v xml:space="preserve"> </v>
      </c>
      <c r="O40" s="60"/>
      <c r="P40" s="90" t="str">
        <f t="shared" si="1"/>
        <v/>
      </c>
      <c r="Q40" s="91"/>
      <c r="R40" s="91"/>
      <c r="S40" s="91"/>
      <c r="T40" s="91"/>
      <c r="U40" s="84" t="str">
        <f>IFERROR((VLOOKUP(N40,DV!$B$2:$H$136,2,FALSE))*(Q40),"")</f>
        <v/>
      </c>
      <c r="V40" s="86" t="str">
        <f>IFERROR((VLOOKUP(N40,DV!$B$2:$H$136,3,FALSE))*(Q40),"")</f>
        <v/>
      </c>
      <c r="W40" s="86" t="str">
        <f>IFERROR((VLOOKUP(N40,DV!$B$2:$H$136,4,FALSE))*(Q40),"")</f>
        <v/>
      </c>
      <c r="X40" s="87" t="str">
        <f>IFERROR((VLOOKUP(N40,DV!$B$2:$H$136,5,FALSE))*(Q40),"")</f>
        <v/>
      </c>
      <c r="Y40" s="87" t="str">
        <f>IF(Table14[[#This Row],[Academic - Prep]]="without Preparation","£0.00",IFERROR((VLOOKUP(N40,DV!$B$2:$H$136,6,FALSE))*(Q40),""))</f>
        <v/>
      </c>
      <c r="Z40" s="87" t="str">
        <f>IF(Table14[[#This Row],[Academic - Prep]]="with Preparation","£0.00",IFERROR((VLOOKUP(N40,DV!$B$2:$H$136,7,FALSE))*(Q40),""))</f>
        <v/>
      </c>
      <c r="AA40" s="61" t="str">
        <f>IFERROR((VLOOKUP(N40,DV!$B$2:$H$136,2,FALSE))*(R40)*0.25,"")</f>
        <v/>
      </c>
      <c r="AB40" s="61" t="str">
        <f>IFERROR((VLOOKUP(N40,DV!$B$2:$H$136,2,FALSE))*(S40)*1.5,"")</f>
        <v/>
      </c>
      <c r="AC40" s="61" t="str">
        <f>IFERROR((VLOOKUP(N40,DV!$B$2:$H$136,2,FALSE))*(T40*2),"")</f>
        <v/>
      </c>
      <c r="AD40" s="12"/>
      <c r="AE40" s="12"/>
      <c r="AF40" s="11"/>
      <c r="AG40" s="11"/>
      <c r="AH40" s="11"/>
      <c r="AI40" s="11"/>
    </row>
    <row r="41" spans="1:35">
      <c r="A41" s="76"/>
      <c r="B41"/>
      <c r="C41" s="89" t="str">
        <f>IF(A41="","",VLOOKUP(B:B,'Paste report here'!M:O,3,FALSE))</f>
        <v/>
      </c>
      <c r="D41" s="90" t="str">
        <f>IF(A41="","",VLOOKUP(B41,CHOOSE({1,2},'Paste report here'!M:M,'Paste report here'!L:L),2,0))</f>
        <v/>
      </c>
      <c r="E41" s="90" t="str">
        <f t="shared" si="2"/>
        <v/>
      </c>
      <c r="F41" s="76"/>
      <c r="G41" s="76"/>
      <c r="H41" s="106" t="str">
        <f>IF(A41="","",VLOOKUP(F:F,'Look ups'!F:G,2,FALSE))</f>
        <v/>
      </c>
      <c r="I41" s="106" t="str">
        <f>IF(A41="","",VLOOKUP(B:B,'Paste report here'!M:R,6,FALSE))</f>
        <v/>
      </c>
      <c r="J41" s="106" t="str">
        <f>IF(A41="","",VLOOKUP(B:B,'Paste report here'!M:R,5,FALSE))</f>
        <v/>
      </c>
      <c r="K41" s="106" t="str">
        <f>IF(A41="","",VLOOKUP(L41&amp;P41,'Look ups'!C:D,2,FALSE))</f>
        <v/>
      </c>
      <c r="L41" s="89" t="str">
        <f>IF(A41="","",VLOOKUP(B41,'Paste report here'!M:AA,15,FALSE))</f>
        <v/>
      </c>
      <c r="M41" s="89" t="str">
        <f>IF(A41="","",VLOOKUP(B41,'Paste report here'!M:AA,13,FALSE))</f>
        <v/>
      </c>
      <c r="N41" s="89" t="str">
        <f t="shared" si="0"/>
        <v xml:space="preserve"> </v>
      </c>
      <c r="O41" s="60"/>
      <c r="P41" s="90" t="str">
        <f t="shared" si="1"/>
        <v/>
      </c>
      <c r="Q41" s="91"/>
      <c r="R41" s="91"/>
      <c r="S41" s="91"/>
      <c r="T41" s="91"/>
      <c r="U41" s="84" t="str">
        <f>IFERROR((VLOOKUP(N41,DV!$B$2:$H$136,2,FALSE))*(Q41),"")</f>
        <v/>
      </c>
      <c r="V41" s="86" t="str">
        <f>IFERROR((VLOOKUP(N41,DV!$B$2:$H$136,3,FALSE))*(Q41),"")</f>
        <v/>
      </c>
      <c r="W41" s="86" t="str">
        <f>IFERROR((VLOOKUP(N41,DV!$B$2:$H$136,4,FALSE))*(Q41),"")</f>
        <v/>
      </c>
      <c r="X41" s="87" t="str">
        <f>IFERROR((VLOOKUP(N41,DV!$B$2:$H$136,5,FALSE))*(Q41),"")</f>
        <v/>
      </c>
      <c r="Y41" s="87" t="str">
        <f>IF(Table14[[#This Row],[Academic - Prep]]="without Preparation","£0.00",IFERROR((VLOOKUP(N41,DV!$B$2:$H$136,6,FALSE))*(Q41),""))</f>
        <v/>
      </c>
      <c r="Z41" s="87" t="str">
        <f>IF(Table14[[#This Row],[Academic - Prep]]="with Preparation","£0.00",IFERROR((VLOOKUP(N41,DV!$B$2:$H$136,7,FALSE))*(Q41),""))</f>
        <v/>
      </c>
      <c r="AA41" s="61" t="str">
        <f>IFERROR((VLOOKUP(N41,DV!$B$2:$H$136,2,FALSE))*(R41)*0.25,"")</f>
        <v/>
      </c>
      <c r="AB41" s="61" t="str">
        <f>IFERROR((VLOOKUP(N41,DV!$B$2:$H$136,2,FALSE))*(S41)*1.5,"")</f>
        <v/>
      </c>
      <c r="AC41" s="61" t="str">
        <f>IFERROR((VLOOKUP(N41,DV!$B$2:$H$136,2,FALSE))*(T41*2),"")</f>
        <v/>
      </c>
      <c r="AD41" s="12"/>
      <c r="AE41" s="12"/>
      <c r="AF41" s="11"/>
      <c r="AG41" s="11"/>
      <c r="AH41" s="11"/>
      <c r="AI41" s="11"/>
    </row>
    <row r="42" spans="1:35">
      <c r="A42" s="76"/>
      <c r="B42"/>
      <c r="C42" s="89" t="str">
        <f>IF(A42="","",VLOOKUP(B:B,'Paste report here'!M:O,3,FALSE))</f>
        <v/>
      </c>
      <c r="D42" s="90" t="str">
        <f>IF(A42="","",VLOOKUP(B42,CHOOSE({1,2},'Paste report here'!M:M,'Paste report here'!L:L),2,0))</f>
        <v/>
      </c>
      <c r="E42" s="90" t="str">
        <f t="shared" si="2"/>
        <v/>
      </c>
      <c r="F42" s="76"/>
      <c r="G42" s="76"/>
      <c r="H42" s="106" t="str">
        <f>IF(A42="","",VLOOKUP(F:F,'Look ups'!F:G,2,FALSE))</f>
        <v/>
      </c>
      <c r="I42" s="106" t="str">
        <f>IF(A42="","",VLOOKUP(B:B,'Paste report here'!M:R,6,FALSE))</f>
        <v/>
      </c>
      <c r="J42" s="106" t="str">
        <f>IF(A42="","",VLOOKUP(B:B,'Paste report here'!M:R,5,FALSE))</f>
        <v/>
      </c>
      <c r="K42" s="106" t="str">
        <f>IF(A42="","",VLOOKUP(L42&amp;P42,'Look ups'!C:D,2,FALSE))</f>
        <v/>
      </c>
      <c r="L42" s="89" t="str">
        <f>IF(A42="","",VLOOKUP(B42,'Paste report here'!M:AA,15,FALSE))</f>
        <v/>
      </c>
      <c r="M42" s="89" t="str">
        <f>IF(A42="","",VLOOKUP(B42,'Paste report here'!M:AA,13,FALSE))</f>
        <v/>
      </c>
      <c r="N42" s="89" t="str">
        <f t="shared" si="0"/>
        <v xml:space="preserve"> </v>
      </c>
      <c r="O42" s="60"/>
      <c r="P42" s="90" t="str">
        <f t="shared" si="1"/>
        <v/>
      </c>
      <c r="Q42" s="91"/>
      <c r="R42" s="91"/>
      <c r="S42" s="91"/>
      <c r="T42" s="91"/>
      <c r="U42" s="84" t="str">
        <f>IFERROR((VLOOKUP(N42,DV!$B$2:$H$136,2,FALSE))*(Q42),"")</f>
        <v/>
      </c>
      <c r="V42" s="86" t="str">
        <f>IFERROR((VLOOKUP(N42,DV!$B$2:$H$136,3,FALSE))*(Q42),"")</f>
        <v/>
      </c>
      <c r="W42" s="86" t="str">
        <f>IFERROR((VLOOKUP(N42,DV!$B$2:$H$136,4,FALSE))*(Q42),"")</f>
        <v/>
      </c>
      <c r="X42" s="87" t="str">
        <f>IFERROR((VLOOKUP(N42,DV!$B$2:$H$136,5,FALSE))*(Q42),"")</f>
        <v/>
      </c>
      <c r="Y42" s="87" t="str">
        <f>IF(Table14[[#This Row],[Academic - Prep]]="without Preparation","£0.00",IFERROR((VLOOKUP(N42,DV!$B$2:$H$136,6,FALSE))*(Q42),""))</f>
        <v/>
      </c>
      <c r="Z42" s="87" t="str">
        <f>IF(Table14[[#This Row],[Academic - Prep]]="with Preparation","£0.00",IFERROR((VLOOKUP(N42,DV!$B$2:$H$136,7,FALSE))*(Q42),""))</f>
        <v/>
      </c>
      <c r="AA42" s="61" t="str">
        <f>IFERROR((VLOOKUP(N42,DV!$B$2:$H$136,2,FALSE))*(R42)*0.25,"")</f>
        <v/>
      </c>
      <c r="AB42" s="61" t="str">
        <f>IFERROR((VLOOKUP(N42,DV!$B$2:$H$136,2,FALSE))*(S42)*1.5,"")</f>
        <v/>
      </c>
      <c r="AC42" s="61" t="str">
        <f>IFERROR((VLOOKUP(N42,DV!$B$2:$H$136,2,FALSE))*(T42*2),"")</f>
        <v/>
      </c>
      <c r="AD42" s="12"/>
      <c r="AE42" s="12"/>
      <c r="AF42" s="11"/>
      <c r="AG42" s="11"/>
      <c r="AH42" s="11"/>
      <c r="AI42" s="11"/>
    </row>
    <row r="43" spans="1:35">
      <c r="A43" s="76"/>
      <c r="B43"/>
      <c r="C43" s="89" t="str">
        <f>IF(A43="","",VLOOKUP(B:B,'Paste report here'!M:O,3,FALSE))</f>
        <v/>
      </c>
      <c r="D43" s="90" t="str">
        <f>IF(A43="","",VLOOKUP(B43,CHOOSE({1,2},'Paste report here'!M:M,'Paste report here'!L:L),2,0))</f>
        <v/>
      </c>
      <c r="E43" s="90" t="str">
        <f t="shared" si="2"/>
        <v/>
      </c>
      <c r="F43" s="76"/>
      <c r="G43" s="76"/>
      <c r="H43" s="106" t="str">
        <f>IF(A43="","",VLOOKUP(F:F,'Look ups'!F:G,2,FALSE))</f>
        <v/>
      </c>
      <c r="I43" s="106" t="str">
        <f>IF(A43="","",VLOOKUP(B:B,'Paste report here'!M:R,6,FALSE))</f>
        <v/>
      </c>
      <c r="J43" s="106" t="str">
        <f>IF(A43="","",VLOOKUP(B:B,'Paste report here'!M:R,5,FALSE))</f>
        <v/>
      </c>
      <c r="K43" s="106" t="str">
        <f>IF(A43="","",VLOOKUP(L43&amp;P43,'Look ups'!C:D,2,FALSE))</f>
        <v/>
      </c>
      <c r="L43" s="89" t="str">
        <f>IF(A43="","",VLOOKUP(B43,'Paste report here'!M:AA,15,FALSE))</f>
        <v/>
      </c>
      <c r="M43" s="89" t="str">
        <f>IF(A43="","",VLOOKUP(B43,'Paste report here'!M:AA,13,FALSE))</f>
        <v/>
      </c>
      <c r="N43" s="89" t="str">
        <f t="shared" si="0"/>
        <v xml:space="preserve"> </v>
      </c>
      <c r="O43" s="60"/>
      <c r="P43" s="90" t="str">
        <f t="shared" si="1"/>
        <v/>
      </c>
      <c r="Q43" s="91"/>
      <c r="R43" s="91"/>
      <c r="S43" s="91"/>
      <c r="T43" s="91"/>
      <c r="U43" s="84" t="str">
        <f>IFERROR((VLOOKUP(N43,DV!$B$2:$H$136,2,FALSE))*(Q43),"")</f>
        <v/>
      </c>
      <c r="V43" s="86" t="str">
        <f>IFERROR((VLOOKUP(N43,DV!$B$2:$H$136,3,FALSE))*(Q43),"")</f>
        <v/>
      </c>
      <c r="W43" s="86" t="str">
        <f>IFERROR((VLOOKUP(N43,DV!$B$2:$H$136,4,FALSE))*(Q43),"")</f>
        <v/>
      </c>
      <c r="X43" s="87" t="str">
        <f>IFERROR((VLOOKUP(N43,DV!$B$2:$H$136,5,FALSE))*(Q43),"")</f>
        <v/>
      </c>
      <c r="Y43" s="87" t="str">
        <f>IF(Table14[[#This Row],[Academic - Prep]]="without Preparation","£0.00",IFERROR((VLOOKUP(N43,DV!$B$2:$H$136,6,FALSE))*(Q43),""))</f>
        <v/>
      </c>
      <c r="Z43" s="87" t="str">
        <f>IF(Table14[[#This Row],[Academic - Prep]]="with Preparation","£0.00",IFERROR((VLOOKUP(N43,DV!$B$2:$H$136,7,FALSE))*(Q43),""))</f>
        <v/>
      </c>
      <c r="AA43" s="61" t="str">
        <f>IFERROR((VLOOKUP(N43,DV!$B$2:$H$136,2,FALSE))*(R43)*0.25,"")</f>
        <v/>
      </c>
      <c r="AB43" s="61" t="str">
        <f>IFERROR((VLOOKUP(N43,DV!$B$2:$H$136,2,FALSE))*(S43)*1.5,"")</f>
        <v/>
      </c>
      <c r="AC43" s="61" t="str">
        <f>IFERROR((VLOOKUP(N43,DV!$B$2:$H$136,2,FALSE))*(T43*2),"")</f>
        <v/>
      </c>
      <c r="AD43" s="12"/>
      <c r="AE43" s="12"/>
      <c r="AF43" s="11"/>
      <c r="AG43" s="11"/>
      <c r="AH43" s="11"/>
      <c r="AI43" s="11"/>
    </row>
    <row r="44" spans="1:35">
      <c r="A44" s="76"/>
      <c r="B44"/>
      <c r="C44" s="89" t="str">
        <f>IF(A44="","",VLOOKUP(B:B,'Paste report here'!M:O,3,FALSE))</f>
        <v/>
      </c>
      <c r="D44" s="90" t="str">
        <f>IF(A44="","",VLOOKUP(B44,CHOOSE({1,2},'Paste report here'!M:M,'Paste report here'!L:L),2,0))</f>
        <v/>
      </c>
      <c r="E44" s="90" t="str">
        <f t="shared" si="2"/>
        <v/>
      </c>
      <c r="F44" s="76"/>
      <c r="G44" s="76"/>
      <c r="H44" s="106" t="str">
        <f>IF(A44="","",VLOOKUP(F:F,'Look ups'!F:G,2,FALSE))</f>
        <v/>
      </c>
      <c r="I44" s="106" t="str">
        <f>IF(A44="","",VLOOKUP(B:B,'Paste report here'!M:R,6,FALSE))</f>
        <v/>
      </c>
      <c r="J44" s="106" t="str">
        <f>IF(A44="","",VLOOKUP(B:B,'Paste report here'!M:R,5,FALSE))</f>
        <v/>
      </c>
      <c r="K44" s="106" t="str">
        <f>IF(A44="","",VLOOKUP(L44&amp;P44,'Look ups'!C:D,2,FALSE))</f>
        <v/>
      </c>
      <c r="L44" s="89" t="str">
        <f>IF(A44="","",VLOOKUP(B44,'Paste report here'!M:AA,15,FALSE))</f>
        <v/>
      </c>
      <c r="M44" s="89" t="str">
        <f>IF(A44="","",VLOOKUP(B44,'Paste report here'!M:AA,13,FALSE))</f>
        <v/>
      </c>
      <c r="N44" s="89" t="str">
        <f t="shared" si="0"/>
        <v xml:space="preserve"> </v>
      </c>
      <c r="O44" s="60"/>
      <c r="P44" s="90" t="str">
        <f t="shared" si="1"/>
        <v/>
      </c>
      <c r="Q44" s="91"/>
      <c r="R44" s="91"/>
      <c r="S44" s="91"/>
      <c r="T44" s="91"/>
      <c r="U44" s="84" t="str">
        <f>IFERROR((VLOOKUP(N44,DV!$B$2:$H$136,2,FALSE))*(Q44),"")</f>
        <v/>
      </c>
      <c r="V44" s="86" t="str">
        <f>IFERROR((VLOOKUP(N44,DV!$B$2:$H$136,3,FALSE))*(Q44),"")</f>
        <v/>
      </c>
      <c r="W44" s="86" t="str">
        <f>IFERROR((VLOOKUP(N44,DV!$B$2:$H$136,4,FALSE))*(Q44),"")</f>
        <v/>
      </c>
      <c r="X44" s="87" t="str">
        <f>IFERROR((VLOOKUP(N44,DV!$B$2:$H$136,5,FALSE))*(Q44),"")</f>
        <v/>
      </c>
      <c r="Y44" s="87" t="str">
        <f>IF(Table14[[#This Row],[Academic - Prep]]="without Preparation","£0.00",IFERROR((VLOOKUP(N44,DV!$B$2:$H$136,6,FALSE))*(Q44),""))</f>
        <v/>
      </c>
      <c r="Z44" s="87" t="str">
        <f>IF(Table14[[#This Row],[Academic - Prep]]="with Preparation","£0.00",IFERROR((VLOOKUP(N44,DV!$B$2:$H$136,7,FALSE))*(Q44),""))</f>
        <v/>
      </c>
      <c r="AA44" s="61" t="str">
        <f>IFERROR((VLOOKUP(N44,DV!$B$2:$H$136,2,FALSE))*(R44)*0.25,"")</f>
        <v/>
      </c>
      <c r="AB44" s="61" t="str">
        <f>IFERROR((VLOOKUP(N44,DV!$B$2:$H$136,2,FALSE))*(S44)*1.5,"")</f>
        <v/>
      </c>
      <c r="AC44" s="61" t="str">
        <f>IFERROR((VLOOKUP(N44,DV!$B$2:$H$136,2,FALSE))*(T44*2),"")</f>
        <v/>
      </c>
      <c r="AD44" s="12"/>
      <c r="AE44" s="12"/>
      <c r="AF44" s="11"/>
      <c r="AG44" s="11"/>
      <c r="AH44" s="11"/>
      <c r="AI44" s="11"/>
    </row>
    <row r="45" spans="1:35">
      <c r="A45" s="76"/>
      <c r="B45"/>
      <c r="C45" s="89" t="str">
        <f>IF(A45="","",VLOOKUP(B:B,'Paste report here'!M:O,3,FALSE))</f>
        <v/>
      </c>
      <c r="D45" s="90" t="str">
        <f>IF(A45="","",VLOOKUP(B45,CHOOSE({1,2},'Paste report here'!M:M,'Paste report here'!L:L),2,0))</f>
        <v/>
      </c>
      <c r="E45" s="90" t="str">
        <f t="shared" si="2"/>
        <v/>
      </c>
      <c r="F45" s="76"/>
      <c r="G45" s="76"/>
      <c r="H45" s="106" t="str">
        <f>IF(A45="","",VLOOKUP(F:F,'Look ups'!F:G,2,FALSE))</f>
        <v/>
      </c>
      <c r="I45" s="106" t="str">
        <f>IF(A45="","",VLOOKUP(B:B,'Paste report here'!M:R,6,FALSE))</f>
        <v/>
      </c>
      <c r="J45" s="106" t="str">
        <f>IF(A45="","",VLOOKUP(B:B,'Paste report here'!M:R,5,FALSE))</f>
        <v/>
      </c>
      <c r="K45" s="106" t="str">
        <f>IF(A45="","",VLOOKUP(L45&amp;P45,'Look ups'!C:D,2,FALSE))</f>
        <v/>
      </c>
      <c r="L45" s="89" t="str">
        <f>IF(A45="","",VLOOKUP(B45,'Paste report here'!M:AA,15,FALSE))</f>
        <v/>
      </c>
      <c r="M45" s="89" t="str">
        <f>IF(A45="","",VLOOKUP(B45,'Paste report here'!M:AA,13,FALSE))</f>
        <v/>
      </c>
      <c r="N45" s="89" t="str">
        <f t="shared" si="0"/>
        <v xml:space="preserve"> </v>
      </c>
      <c r="O45" s="60"/>
      <c r="P45" s="90" t="str">
        <f t="shared" si="1"/>
        <v/>
      </c>
      <c r="Q45" s="91"/>
      <c r="R45" s="91"/>
      <c r="S45" s="91"/>
      <c r="T45" s="91"/>
      <c r="U45" s="84" t="str">
        <f>IFERROR((VLOOKUP(N45,DV!$B$2:$H$136,2,FALSE))*(Q45),"")</f>
        <v/>
      </c>
      <c r="V45" s="86" t="str">
        <f>IFERROR((VLOOKUP(N45,DV!$B$2:$H$136,3,FALSE))*(Q45),"")</f>
        <v/>
      </c>
      <c r="W45" s="86" t="str">
        <f>IFERROR((VLOOKUP(N45,DV!$B$2:$H$136,4,FALSE))*(Q45),"")</f>
        <v/>
      </c>
      <c r="X45" s="87" t="str">
        <f>IFERROR((VLOOKUP(N45,DV!$B$2:$H$136,5,FALSE))*(Q45),"")</f>
        <v/>
      </c>
      <c r="Y45" s="87" t="str">
        <f>IF(Table14[[#This Row],[Academic - Prep]]="without Preparation","£0.00",IFERROR((VLOOKUP(N45,DV!$B$2:$H$136,6,FALSE))*(Q45),""))</f>
        <v/>
      </c>
      <c r="Z45" s="87" t="str">
        <f>IF(Table14[[#This Row],[Academic - Prep]]="with Preparation","£0.00",IFERROR((VLOOKUP(N45,DV!$B$2:$H$136,7,FALSE))*(Q45),""))</f>
        <v/>
      </c>
      <c r="AA45" s="61" t="str">
        <f>IFERROR((VLOOKUP(N45,DV!$B$2:$H$136,2,FALSE))*(R45)*0.25,"")</f>
        <v/>
      </c>
      <c r="AB45" s="61" t="str">
        <f>IFERROR((VLOOKUP(N45,DV!$B$2:$H$136,2,FALSE))*(S45)*1.5,"")</f>
        <v/>
      </c>
      <c r="AC45" s="61" t="str">
        <f>IFERROR((VLOOKUP(N45,DV!$B$2:$H$136,2,FALSE))*(T45*2),"")</f>
        <v/>
      </c>
      <c r="AD45" s="12"/>
      <c r="AE45" s="12"/>
      <c r="AF45" s="11"/>
      <c r="AG45" s="11"/>
      <c r="AH45" s="11"/>
      <c r="AI45" s="11"/>
    </row>
    <row r="46" spans="1:35">
      <c r="A46" s="76"/>
      <c r="B46"/>
      <c r="C46" s="89" t="str">
        <f>IF(A46="","",VLOOKUP(B:B,'Paste report here'!M:O,3,FALSE))</f>
        <v/>
      </c>
      <c r="D46" s="90" t="str">
        <f>IF(A46="","",VLOOKUP(B46,CHOOSE({1,2},'Paste report here'!M:M,'Paste report here'!L:L),2,0))</f>
        <v/>
      </c>
      <c r="E46" s="90" t="str">
        <f t="shared" si="2"/>
        <v/>
      </c>
      <c r="F46" s="76"/>
      <c r="G46" s="76"/>
      <c r="H46" s="106" t="str">
        <f>IF(A46="","",VLOOKUP(F:F,'Look ups'!F:G,2,FALSE))</f>
        <v/>
      </c>
      <c r="I46" s="106" t="str">
        <f>IF(A46="","",VLOOKUP(B:B,'Paste report here'!M:R,6,FALSE))</f>
        <v/>
      </c>
      <c r="J46" s="106" t="str">
        <f>IF(A46="","",VLOOKUP(B:B,'Paste report here'!M:R,5,FALSE))</f>
        <v/>
      </c>
      <c r="K46" s="106" t="str">
        <f>IF(A46="","",VLOOKUP(L46&amp;P46,'Look ups'!C:D,2,FALSE))</f>
        <v/>
      </c>
      <c r="L46" s="89" t="str">
        <f>IF(A46="","",VLOOKUP(B46,'Paste report here'!M:AA,15,FALSE))</f>
        <v/>
      </c>
      <c r="M46" s="89" t="str">
        <f>IF(A46="","",VLOOKUP(B46,'Paste report here'!M:AA,13,FALSE))</f>
        <v/>
      </c>
      <c r="N46" s="89" t="str">
        <f t="shared" si="0"/>
        <v xml:space="preserve"> </v>
      </c>
      <c r="O46" s="60"/>
      <c r="P46" s="90" t="str">
        <f t="shared" si="1"/>
        <v/>
      </c>
      <c r="Q46" s="91"/>
      <c r="R46" s="91"/>
      <c r="S46" s="91"/>
      <c r="T46" s="91"/>
      <c r="U46" s="84" t="str">
        <f>IFERROR((VLOOKUP(N46,DV!$B$2:$H$136,2,FALSE))*(Q46),"")</f>
        <v/>
      </c>
      <c r="V46" s="86" t="str">
        <f>IFERROR((VLOOKUP(N46,DV!$B$2:$H$136,3,FALSE))*(Q46),"")</f>
        <v/>
      </c>
      <c r="W46" s="86" t="str">
        <f>IFERROR((VLOOKUP(N46,DV!$B$2:$H$136,4,FALSE))*(Q46),"")</f>
        <v/>
      </c>
      <c r="X46" s="87" t="str">
        <f>IFERROR((VLOOKUP(N46,DV!$B$2:$H$136,5,FALSE))*(Q46),"")</f>
        <v/>
      </c>
      <c r="Y46" s="87" t="str">
        <f>IF(Table14[[#This Row],[Academic - Prep]]="without Preparation","£0.00",IFERROR((VLOOKUP(N46,DV!$B$2:$H$136,6,FALSE))*(Q46),""))</f>
        <v/>
      </c>
      <c r="Z46" s="87" t="str">
        <f>IF(Table14[[#This Row],[Academic - Prep]]="with Preparation","£0.00",IFERROR((VLOOKUP(N46,DV!$B$2:$H$136,7,FALSE))*(Q46),""))</f>
        <v/>
      </c>
      <c r="AA46" s="61" t="str">
        <f>IFERROR((VLOOKUP(N46,DV!$B$2:$H$136,2,FALSE))*(R46)*0.25,"")</f>
        <v/>
      </c>
      <c r="AB46" s="61" t="str">
        <f>IFERROR((VLOOKUP(N46,DV!$B$2:$H$136,2,FALSE))*(S46)*1.5,"")</f>
        <v/>
      </c>
      <c r="AC46" s="61" t="str">
        <f>IFERROR((VLOOKUP(N46,DV!$B$2:$H$136,2,FALSE))*(T46*2),"")</f>
        <v/>
      </c>
      <c r="AD46" s="12"/>
      <c r="AE46" s="12"/>
      <c r="AF46" s="11"/>
      <c r="AG46" s="11"/>
      <c r="AH46" s="11"/>
      <c r="AI46" s="11"/>
    </row>
    <row r="47" spans="1:35">
      <c r="A47" s="76"/>
      <c r="B47"/>
      <c r="C47" s="89" t="str">
        <f>IF(A47="","",VLOOKUP(B:B,'Paste report here'!M:O,3,FALSE))</f>
        <v/>
      </c>
      <c r="D47" s="90" t="str">
        <f>IF(A47="","",VLOOKUP(B47,CHOOSE({1,2},'Paste report here'!M:M,'Paste report here'!L:L),2,0))</f>
        <v/>
      </c>
      <c r="E47" s="90" t="str">
        <f t="shared" si="2"/>
        <v/>
      </c>
      <c r="F47" s="76"/>
      <c r="G47" s="76"/>
      <c r="H47" s="106" t="str">
        <f>IF(A47="","",VLOOKUP(F:F,'Look ups'!F:G,2,FALSE))</f>
        <v/>
      </c>
      <c r="I47" s="106" t="str">
        <f>IF(A47="","",VLOOKUP(B:B,'Paste report here'!M:R,6,FALSE))</f>
        <v/>
      </c>
      <c r="J47" s="106" t="str">
        <f>IF(A47="","",VLOOKUP(B:B,'Paste report here'!M:R,5,FALSE))</f>
        <v/>
      </c>
      <c r="K47" s="106" t="str">
        <f>IF(A47="","",VLOOKUP(L47&amp;P47,'Look ups'!C:D,2,FALSE))</f>
        <v/>
      </c>
      <c r="L47" s="89" t="str">
        <f>IF(A47="","",VLOOKUP(B47,'Paste report here'!M:AA,15,FALSE))</f>
        <v/>
      </c>
      <c r="M47" s="89" t="str">
        <f>IF(A47="","",VLOOKUP(B47,'Paste report here'!M:AA,13,FALSE))</f>
        <v/>
      </c>
      <c r="N47" s="89" t="str">
        <f t="shared" si="0"/>
        <v xml:space="preserve"> </v>
      </c>
      <c r="O47" s="60"/>
      <c r="P47" s="90" t="str">
        <f t="shared" si="1"/>
        <v/>
      </c>
      <c r="Q47" s="91"/>
      <c r="R47" s="91"/>
      <c r="S47" s="91"/>
      <c r="T47" s="91"/>
      <c r="U47" s="84" t="str">
        <f>IFERROR((VLOOKUP(N47,DV!$B$2:$H$136,2,FALSE))*(Q47),"")</f>
        <v/>
      </c>
      <c r="V47" s="86" t="str">
        <f>IFERROR((VLOOKUP(N47,DV!$B$2:$H$136,3,FALSE))*(Q47),"")</f>
        <v/>
      </c>
      <c r="W47" s="86" t="str">
        <f>IFERROR((VLOOKUP(N47,DV!$B$2:$H$136,4,FALSE))*(Q47),"")</f>
        <v/>
      </c>
      <c r="X47" s="87" t="str">
        <f>IFERROR((VLOOKUP(N47,DV!$B$2:$H$136,5,FALSE))*(Q47),"")</f>
        <v/>
      </c>
      <c r="Y47" s="87" t="str">
        <f>IF(Table14[[#This Row],[Academic - Prep]]="without Preparation","£0.00",IFERROR((VLOOKUP(N47,DV!$B$2:$H$136,6,FALSE))*(Q47),""))</f>
        <v/>
      </c>
      <c r="Z47" s="87" t="str">
        <f>IF(Table14[[#This Row],[Academic - Prep]]="with Preparation","£0.00",IFERROR((VLOOKUP(N47,DV!$B$2:$H$136,7,FALSE))*(Q47),""))</f>
        <v/>
      </c>
      <c r="AA47" s="61" t="str">
        <f>IFERROR((VLOOKUP(N47,DV!$B$2:$H$136,2,FALSE))*(R47)*0.25,"")</f>
        <v/>
      </c>
      <c r="AB47" s="61" t="str">
        <f>IFERROR((VLOOKUP(N47,DV!$B$2:$H$136,2,FALSE))*(S47)*1.5,"")</f>
        <v/>
      </c>
      <c r="AC47" s="61" t="str">
        <f>IFERROR((VLOOKUP(N47,DV!$B$2:$H$136,2,FALSE))*(T47*2),"")</f>
        <v/>
      </c>
      <c r="AD47" s="12"/>
      <c r="AE47" s="12"/>
      <c r="AF47" s="11"/>
      <c r="AG47" s="11"/>
      <c r="AH47" s="11"/>
      <c r="AI47" s="11"/>
    </row>
    <row r="48" spans="1:35">
      <c r="A48" s="76"/>
      <c r="B48"/>
      <c r="C48" s="89" t="str">
        <f>IF(A48="","",VLOOKUP(B:B,'Paste report here'!M:O,3,FALSE))</f>
        <v/>
      </c>
      <c r="D48" s="90" t="str">
        <f>IF(A48="","",VLOOKUP(B48,CHOOSE({1,2},'Paste report here'!M:M,'Paste report here'!L:L),2,0))</f>
        <v/>
      </c>
      <c r="E48" s="90" t="str">
        <f t="shared" si="2"/>
        <v/>
      </c>
      <c r="F48" s="76"/>
      <c r="G48" s="76"/>
      <c r="H48" s="106" t="str">
        <f>IF(A48="","",VLOOKUP(F:F,'Look ups'!F:G,2,FALSE))</f>
        <v/>
      </c>
      <c r="I48" s="106" t="str">
        <f>IF(A48="","",VLOOKUP(B:B,'Paste report here'!M:R,6,FALSE))</f>
        <v/>
      </c>
      <c r="J48" s="106" t="str">
        <f>IF(A48="","",VLOOKUP(B:B,'Paste report here'!M:R,5,FALSE))</f>
        <v/>
      </c>
      <c r="K48" s="106" t="str">
        <f>IF(A48="","",VLOOKUP(L48&amp;P48,'Look ups'!C:D,2,FALSE))</f>
        <v/>
      </c>
      <c r="L48" s="89" t="str">
        <f>IF(A48="","",VLOOKUP(B48,'Paste report here'!M:AA,15,FALSE))</f>
        <v/>
      </c>
      <c r="M48" s="89" t="str">
        <f>IF(A48="","",VLOOKUP(B48,'Paste report here'!M:AA,13,FALSE))</f>
        <v/>
      </c>
      <c r="N48" s="89" t="str">
        <f t="shared" si="0"/>
        <v xml:space="preserve"> </v>
      </c>
      <c r="O48" s="60"/>
      <c r="P48" s="90" t="str">
        <f t="shared" si="1"/>
        <v/>
      </c>
      <c r="Q48" s="91"/>
      <c r="R48" s="91"/>
      <c r="S48" s="91"/>
      <c r="T48" s="91"/>
      <c r="U48" s="84" t="str">
        <f>IFERROR((VLOOKUP(N48,DV!$B$2:$H$136,2,FALSE))*(Q48),"")</f>
        <v/>
      </c>
      <c r="V48" s="86" t="str">
        <f>IFERROR((VLOOKUP(N48,DV!$B$2:$H$136,3,FALSE))*(Q48),"")</f>
        <v/>
      </c>
      <c r="W48" s="86" t="str">
        <f>IFERROR((VLOOKUP(N48,DV!$B$2:$H$136,4,FALSE))*(Q48),"")</f>
        <v/>
      </c>
      <c r="X48" s="87" t="str">
        <f>IFERROR((VLOOKUP(N48,DV!$B$2:$H$136,5,FALSE))*(Q48),"")</f>
        <v/>
      </c>
      <c r="Y48" s="87" t="str">
        <f>IF(Table14[[#This Row],[Academic - Prep]]="without Preparation","£0.00",IFERROR((VLOOKUP(N48,DV!$B$2:$H$136,6,FALSE))*(Q48),""))</f>
        <v/>
      </c>
      <c r="Z48" s="87" t="str">
        <f>IF(Table14[[#This Row],[Academic - Prep]]="with Preparation","£0.00",IFERROR((VLOOKUP(N48,DV!$B$2:$H$136,7,FALSE))*(Q48),""))</f>
        <v/>
      </c>
      <c r="AA48" s="61" t="str">
        <f>IFERROR((VLOOKUP(N48,DV!$B$2:$H$136,2,FALSE))*(R48)*0.25,"")</f>
        <v/>
      </c>
      <c r="AB48" s="61" t="str">
        <f>IFERROR((VLOOKUP(N48,DV!$B$2:$H$136,2,FALSE))*(S48)*1.5,"")</f>
        <v/>
      </c>
      <c r="AC48" s="61" t="str">
        <f>IFERROR((VLOOKUP(N48,DV!$B$2:$H$136,2,FALSE))*(T48*2),"")</f>
        <v/>
      </c>
      <c r="AD48" s="12"/>
      <c r="AE48" s="12"/>
      <c r="AF48" s="11"/>
      <c r="AG48" s="11"/>
      <c r="AH48" s="11"/>
      <c r="AI48" s="11"/>
    </row>
    <row r="49" spans="1:35">
      <c r="A49" s="76"/>
      <c r="B49"/>
      <c r="C49" s="89" t="str">
        <f>IF(A49="","",VLOOKUP(B:B,'Paste report here'!M:O,3,FALSE))</f>
        <v/>
      </c>
      <c r="D49" s="90" t="str">
        <f>IF(A49="","",VLOOKUP(B49,CHOOSE({1,2},'Paste report here'!M:M,'Paste report here'!L:L),2,0))</f>
        <v/>
      </c>
      <c r="E49" s="90" t="str">
        <f t="shared" si="2"/>
        <v/>
      </c>
      <c r="F49" s="76"/>
      <c r="G49" s="76"/>
      <c r="H49" s="106" t="str">
        <f>IF(A49="","",VLOOKUP(F:F,'Look ups'!F:G,2,FALSE))</f>
        <v/>
      </c>
      <c r="I49" s="106" t="str">
        <f>IF(A49="","",VLOOKUP(B:B,'Paste report here'!M:R,6,FALSE))</f>
        <v/>
      </c>
      <c r="J49" s="106" t="str">
        <f>IF(A49="","",VLOOKUP(B:B,'Paste report here'!M:R,5,FALSE))</f>
        <v/>
      </c>
      <c r="K49" s="106" t="str">
        <f>IF(A49="","",VLOOKUP(L49&amp;P49,'Look ups'!C:D,2,FALSE))</f>
        <v/>
      </c>
      <c r="L49" s="89" t="str">
        <f>IF(A49="","",VLOOKUP(B49,'Paste report here'!M:AA,15,FALSE))</f>
        <v/>
      </c>
      <c r="M49" s="89" t="str">
        <f>IF(A49="","",VLOOKUP(B49,'Paste report here'!M:AA,13,FALSE))</f>
        <v/>
      </c>
      <c r="N49" s="89" t="str">
        <f t="shared" si="0"/>
        <v xml:space="preserve"> </v>
      </c>
      <c r="O49" s="76"/>
      <c r="P49" s="90" t="str">
        <f t="shared" si="1"/>
        <v/>
      </c>
      <c r="Q49" s="77"/>
      <c r="R49" s="77"/>
      <c r="S49" s="77"/>
      <c r="T49" s="77"/>
      <c r="U49" s="84" t="str">
        <f>IFERROR((VLOOKUP(N49,DV!$B$2:$H$136,2,FALSE))*(Q49),"")</f>
        <v/>
      </c>
      <c r="V49" s="86" t="str">
        <f>IFERROR((VLOOKUP(N49,DV!$B$2:$H$136,3,FALSE))*(Q49),"")</f>
        <v/>
      </c>
      <c r="W49" s="86" t="str">
        <f>IFERROR((VLOOKUP(N49,DV!$B$2:$H$136,4,FALSE))*(Q49),"")</f>
        <v/>
      </c>
      <c r="X49" s="87" t="str">
        <f>IFERROR((VLOOKUP(N49,DV!$B$2:$H$136,5,FALSE))*(Q49),"")</f>
        <v/>
      </c>
      <c r="Y49" s="87" t="str">
        <f>IF(Table14[[#This Row],[Academic - Prep]]="without Preparation","£0.00",IFERROR((VLOOKUP(N49,DV!$B$2:$H$136,6,FALSE))*(Q49),""))</f>
        <v/>
      </c>
      <c r="Z49" s="87" t="str">
        <f>IF(Table14[[#This Row],[Academic - Prep]]="with Preparation","£0.00",IFERROR((VLOOKUP(N49,DV!$B$2:$H$136,7,FALSE))*(Q49),""))</f>
        <v/>
      </c>
      <c r="AA49" s="61" t="str">
        <f>IFERROR((VLOOKUP(N49,DV!$B$2:$H$136,2,FALSE))*(R49)*0.25,"")</f>
        <v/>
      </c>
      <c r="AB49" s="61" t="str">
        <f>IFERROR((VLOOKUP(N49,DV!$B$2:$H$136,2,FALSE))*(S49)*1.5,"")</f>
        <v/>
      </c>
      <c r="AC49" s="61" t="str">
        <f>IFERROR((VLOOKUP(N49,DV!$B$2:$H$136,2,FALSE))*(T49*2),"")</f>
        <v/>
      </c>
      <c r="AD49" s="12"/>
      <c r="AE49" s="12"/>
      <c r="AF49" s="11"/>
      <c r="AG49" s="11"/>
      <c r="AH49" s="11"/>
      <c r="AI49" s="11"/>
    </row>
    <row r="50" spans="1:35">
      <c r="A50" s="76"/>
      <c r="B50"/>
      <c r="C50" s="89" t="str">
        <f>IF(A50="","",VLOOKUP(B:B,'Paste report here'!M:O,3,FALSE))</f>
        <v/>
      </c>
      <c r="D50" s="90" t="str">
        <f>IF(A50="","",VLOOKUP(B50,CHOOSE({1,2},'Paste report here'!M:M,'Paste report here'!L:L),2,0))</f>
        <v/>
      </c>
      <c r="E50" s="90" t="str">
        <f t="shared" si="2"/>
        <v/>
      </c>
      <c r="F50" s="76"/>
      <c r="G50" s="76"/>
      <c r="H50" s="106" t="str">
        <f>IF(A50="","",VLOOKUP(F:F,'Look ups'!F:G,2,FALSE))</f>
        <v/>
      </c>
      <c r="I50" s="106" t="str">
        <f>IF(A50="","",VLOOKUP(B:B,'Paste report here'!M:R,6,FALSE))</f>
        <v/>
      </c>
      <c r="J50" s="106" t="str">
        <f>IF(A50="","",VLOOKUP(B:B,'Paste report here'!M:R,5,FALSE))</f>
        <v/>
      </c>
      <c r="K50" s="106" t="str">
        <f>IF(A50="","",VLOOKUP(L50&amp;P50,'Look ups'!C:D,2,FALSE))</f>
        <v/>
      </c>
      <c r="L50" s="89" t="str">
        <f>IF(A50="","",VLOOKUP(B50,'Paste report here'!M:AA,15,FALSE))</f>
        <v/>
      </c>
      <c r="M50" s="89" t="str">
        <f>IF(A50="","",VLOOKUP(B50,'Paste report here'!M:AA,13,FALSE))</f>
        <v/>
      </c>
      <c r="N50" s="89" t="str">
        <f t="shared" si="0"/>
        <v xml:space="preserve"> </v>
      </c>
      <c r="O50" s="60"/>
      <c r="P50" s="90" t="str">
        <f t="shared" si="1"/>
        <v/>
      </c>
      <c r="Q50" s="91"/>
      <c r="R50" s="91"/>
      <c r="S50" s="91"/>
      <c r="T50" s="91"/>
      <c r="U50" s="84" t="str">
        <f>IFERROR((VLOOKUP(N50,DV!$B$2:$H$136,2,FALSE))*(Q50),"")</f>
        <v/>
      </c>
      <c r="V50" s="86" t="str">
        <f>IFERROR((VLOOKUP(N50,DV!$B$2:$H$136,3,FALSE))*(Q50),"")</f>
        <v/>
      </c>
      <c r="W50" s="86" t="str">
        <f>IFERROR((VLOOKUP(N50,DV!$B$2:$H$136,4,FALSE))*(Q50),"")</f>
        <v/>
      </c>
      <c r="X50" s="87" t="str">
        <f>IFERROR((VLOOKUP(N50,DV!$B$2:$H$136,5,FALSE))*(Q50),"")</f>
        <v/>
      </c>
      <c r="Y50" s="87" t="str">
        <f>IF(Table14[[#This Row],[Academic - Prep]]="without Preparation","£0.00",IFERROR((VLOOKUP(N50,DV!$B$2:$H$136,6,FALSE))*(Q50),""))</f>
        <v/>
      </c>
      <c r="Z50" s="87" t="str">
        <f>IF(Table14[[#This Row],[Academic - Prep]]="with Preparation","£0.00",IFERROR((VLOOKUP(N50,DV!$B$2:$H$136,7,FALSE))*(Q50),""))</f>
        <v/>
      </c>
      <c r="AA50" s="61" t="str">
        <f>IFERROR((VLOOKUP(N50,DV!$B$2:$H$136,2,FALSE))*(R50)*0.25,"")</f>
        <v/>
      </c>
      <c r="AB50" s="61" t="str">
        <f>IFERROR((VLOOKUP(N50,DV!$B$2:$H$136,2,FALSE))*(S50)*1.5,"")</f>
        <v/>
      </c>
      <c r="AC50" s="61" t="str">
        <f>IFERROR((VLOOKUP(N50,DV!$B$2:$H$136,2,FALSE))*(T50*2),"")</f>
        <v/>
      </c>
      <c r="AD50" s="12"/>
      <c r="AE50" s="12"/>
      <c r="AF50" s="11"/>
      <c r="AG50" s="11"/>
      <c r="AH50" s="11"/>
      <c r="AI50" s="11"/>
    </row>
    <row r="51" spans="1:35">
      <c r="A51" s="76"/>
      <c r="B51"/>
      <c r="C51" s="89" t="str">
        <f>IF(A51="","",VLOOKUP(B:B,'Paste report here'!M:O,3,FALSE))</f>
        <v/>
      </c>
      <c r="D51" s="90" t="str">
        <f>IF(A51="","",VLOOKUP(B51,CHOOSE({1,2},'Paste report here'!M:M,'Paste report here'!L:L),2,0))</f>
        <v/>
      </c>
      <c r="E51" s="90" t="str">
        <f t="shared" si="2"/>
        <v/>
      </c>
      <c r="F51" s="76"/>
      <c r="G51" s="76"/>
      <c r="H51" s="106" t="str">
        <f>IF(A51="","",VLOOKUP(F:F,'Look ups'!F:G,2,FALSE))</f>
        <v/>
      </c>
      <c r="I51" s="106" t="str">
        <f>IF(A51="","",VLOOKUP(B:B,'Paste report here'!M:R,6,FALSE))</f>
        <v/>
      </c>
      <c r="J51" s="106" t="str">
        <f>IF(A51="","",VLOOKUP(B:B,'Paste report here'!M:R,5,FALSE))</f>
        <v/>
      </c>
      <c r="K51" s="106" t="str">
        <f>IF(A51="","",VLOOKUP(L51&amp;P51,'Look ups'!C:D,2,FALSE))</f>
        <v/>
      </c>
      <c r="L51" s="89" t="str">
        <f>IF(A51="","",VLOOKUP(B51,'Paste report here'!M:AA,15,FALSE))</f>
        <v/>
      </c>
      <c r="M51" s="89" t="str">
        <f>IF(A51="","",VLOOKUP(B51,'Paste report here'!M:AA,13,FALSE))</f>
        <v/>
      </c>
      <c r="N51" s="89" t="str">
        <f t="shared" si="0"/>
        <v xml:space="preserve"> </v>
      </c>
      <c r="O51" s="60"/>
      <c r="P51" s="90" t="str">
        <f t="shared" si="1"/>
        <v/>
      </c>
      <c r="Q51" s="91"/>
      <c r="R51" s="91"/>
      <c r="S51" s="91"/>
      <c r="T51" s="91"/>
      <c r="U51" s="84" t="str">
        <f>IFERROR((VLOOKUP(N51,DV!$B$2:$H$136,2,FALSE))*(Q51),"")</f>
        <v/>
      </c>
      <c r="V51" s="86" t="str">
        <f>IFERROR((VLOOKUP(N51,DV!$B$2:$H$136,3,FALSE))*(Q51),"")</f>
        <v/>
      </c>
      <c r="W51" s="86" t="str">
        <f>IFERROR((VLOOKUP(N51,DV!$B$2:$H$136,4,FALSE))*(Q51),"")</f>
        <v/>
      </c>
      <c r="X51" s="87" t="str">
        <f>IFERROR((VLOOKUP(N51,DV!$B$2:$H$136,5,FALSE))*(Q51),"")</f>
        <v/>
      </c>
      <c r="Y51" s="87" t="str">
        <f>IF(Table14[[#This Row],[Academic - Prep]]="without Preparation","£0.00",IFERROR((VLOOKUP(N51,DV!$B$2:$H$136,6,FALSE))*(Q51),""))</f>
        <v/>
      </c>
      <c r="Z51" s="87" t="str">
        <f>IF(Table14[[#This Row],[Academic - Prep]]="with Preparation","£0.00",IFERROR((VLOOKUP(N51,DV!$B$2:$H$136,7,FALSE))*(Q51),""))</f>
        <v/>
      </c>
      <c r="AA51" s="61" t="str">
        <f>IFERROR((VLOOKUP(N51,DV!$B$2:$H$136,2,FALSE))*(R51)*0.25,"")</f>
        <v/>
      </c>
      <c r="AB51" s="61" t="str">
        <f>IFERROR((VLOOKUP(N51,DV!$B$2:$H$136,2,FALSE))*(S51)*1.5,"")</f>
        <v/>
      </c>
      <c r="AC51" s="61" t="str">
        <f>IFERROR((VLOOKUP(N51,DV!$B$2:$H$136,2,FALSE))*(T51*2),"")</f>
        <v/>
      </c>
      <c r="AD51" s="12"/>
      <c r="AE51" s="12"/>
      <c r="AF51" s="11"/>
      <c r="AG51" s="11"/>
      <c r="AH51" s="11"/>
      <c r="AI51" s="11"/>
    </row>
    <row r="52" spans="1:35">
      <c r="A52" s="76"/>
      <c r="B52"/>
      <c r="C52" s="89" t="str">
        <f>IF(A52="","",VLOOKUP(B:B,'Paste report here'!M:O,3,FALSE))</f>
        <v/>
      </c>
      <c r="D52" s="90" t="str">
        <f>IF(A52="","",VLOOKUP(B52,CHOOSE({1,2},'Paste report here'!M:M,'Paste report here'!L:L),2,0))</f>
        <v/>
      </c>
      <c r="E52" s="90" t="str">
        <f t="shared" si="2"/>
        <v/>
      </c>
      <c r="F52" s="76"/>
      <c r="G52" s="76"/>
      <c r="H52" s="106" t="str">
        <f>IF(A52="","",VLOOKUP(F:F,'Look ups'!F:G,2,FALSE))</f>
        <v/>
      </c>
      <c r="I52" s="106" t="str">
        <f>IF(A52="","",VLOOKUP(B:B,'Paste report here'!M:R,6,FALSE))</f>
        <v/>
      </c>
      <c r="J52" s="106" t="str">
        <f>IF(A52="","",VLOOKUP(B:B,'Paste report here'!M:R,5,FALSE))</f>
        <v/>
      </c>
      <c r="K52" s="106" t="str">
        <f>IF(A52="","",VLOOKUP(L52&amp;P52,'Look ups'!C:D,2,FALSE))</f>
        <v/>
      </c>
      <c r="L52" s="89" t="str">
        <f>IF(A52="","",VLOOKUP(B52,'Paste report here'!M:AA,15,FALSE))</f>
        <v/>
      </c>
      <c r="M52" s="89" t="str">
        <f>IF(A52="","",VLOOKUP(B52,'Paste report here'!M:AA,13,FALSE))</f>
        <v/>
      </c>
      <c r="N52" s="89" t="str">
        <f t="shared" si="0"/>
        <v xml:space="preserve"> </v>
      </c>
      <c r="O52" s="60"/>
      <c r="P52" s="90" t="str">
        <f t="shared" si="1"/>
        <v/>
      </c>
      <c r="Q52" s="91"/>
      <c r="R52" s="91"/>
      <c r="S52" s="91"/>
      <c r="T52" s="91"/>
      <c r="U52" s="84" t="str">
        <f>IFERROR((VLOOKUP(N52,DV!$B$2:$H$136,2,FALSE))*(Q52),"")</f>
        <v/>
      </c>
      <c r="V52" s="86" t="str">
        <f>IFERROR((VLOOKUP(N52,DV!$B$2:$H$136,3,FALSE))*(Q52),"")</f>
        <v/>
      </c>
      <c r="W52" s="86" t="str">
        <f>IFERROR((VLOOKUP(N52,DV!$B$2:$H$136,4,FALSE))*(Q52),"")</f>
        <v/>
      </c>
      <c r="X52" s="87" t="str">
        <f>IFERROR((VLOOKUP(N52,DV!$B$2:$H$136,5,FALSE))*(Q52),"")</f>
        <v/>
      </c>
      <c r="Y52" s="87" t="str">
        <f>IF(Table14[[#This Row],[Academic - Prep]]="without Preparation","£0.00",IFERROR((VLOOKUP(N52,DV!$B$2:$H$136,6,FALSE))*(Q52),""))</f>
        <v/>
      </c>
      <c r="Z52" s="87" t="str">
        <f>IF(Table14[[#This Row],[Academic - Prep]]="with Preparation","£0.00",IFERROR((VLOOKUP(N52,DV!$B$2:$H$136,7,FALSE))*(Q52),""))</f>
        <v/>
      </c>
      <c r="AA52" s="61" t="str">
        <f>IFERROR((VLOOKUP(N52,DV!$B$2:$H$136,2,FALSE))*(R52)*0.25,"")</f>
        <v/>
      </c>
      <c r="AB52" s="61" t="str">
        <f>IFERROR((VLOOKUP(N52,DV!$B$2:$H$136,2,FALSE))*(S52)*1.5,"")</f>
        <v/>
      </c>
      <c r="AC52" s="61" t="str">
        <f>IFERROR((VLOOKUP(N52,DV!$B$2:$H$136,2,FALSE))*(T52*2),"")</f>
        <v/>
      </c>
      <c r="AD52" s="12"/>
      <c r="AE52" s="12"/>
      <c r="AF52" s="11"/>
      <c r="AG52" s="11"/>
      <c r="AH52" s="11"/>
      <c r="AI52" s="11"/>
    </row>
    <row r="53" spans="1:35">
      <c r="A53" s="76"/>
      <c r="B53"/>
      <c r="C53" s="89" t="str">
        <f>IF(A53="","",VLOOKUP(B:B,'Paste report here'!M:O,3,FALSE))</f>
        <v/>
      </c>
      <c r="D53" s="90" t="str">
        <f>IF(A53="","",VLOOKUP(B53,CHOOSE({1,2},'Paste report here'!M:M,'Paste report here'!L:L),2,0))</f>
        <v/>
      </c>
      <c r="E53" s="90" t="str">
        <f t="shared" si="2"/>
        <v/>
      </c>
      <c r="F53" s="76"/>
      <c r="G53" s="76"/>
      <c r="H53" s="106" t="str">
        <f>IF(A53="","",VLOOKUP(F:F,'Look ups'!F:G,2,FALSE))</f>
        <v/>
      </c>
      <c r="I53" s="106" t="str">
        <f>IF(A53="","",VLOOKUP(B:B,'Paste report here'!M:R,6,FALSE))</f>
        <v/>
      </c>
      <c r="J53" s="106" t="str">
        <f>IF(A53="","",VLOOKUP(B:B,'Paste report here'!M:R,5,FALSE))</f>
        <v/>
      </c>
      <c r="K53" s="106" t="str">
        <f>IF(A53="","",VLOOKUP(L53&amp;P53,'Look ups'!C:D,2,FALSE))</f>
        <v/>
      </c>
      <c r="L53" s="89" t="str">
        <f>IF(A53="","",VLOOKUP(B53,'Paste report here'!M:AA,15,FALSE))</f>
        <v/>
      </c>
      <c r="M53" s="89" t="str">
        <f>IF(A53="","",VLOOKUP(B53,'Paste report here'!M:AA,13,FALSE))</f>
        <v/>
      </c>
      <c r="N53" s="89" t="str">
        <f t="shared" si="0"/>
        <v xml:space="preserve"> </v>
      </c>
      <c r="O53" s="60"/>
      <c r="P53" s="90" t="str">
        <f t="shared" si="1"/>
        <v/>
      </c>
      <c r="Q53" s="91"/>
      <c r="R53" s="91"/>
      <c r="S53" s="91"/>
      <c r="T53" s="91"/>
      <c r="U53" s="84" t="str">
        <f>IFERROR((VLOOKUP(N53,DV!$B$2:$H$136,2,FALSE))*(Q53),"")</f>
        <v/>
      </c>
      <c r="V53" s="86" t="str">
        <f>IFERROR((VLOOKUP(N53,DV!$B$2:$H$136,3,FALSE))*(Q53),"")</f>
        <v/>
      </c>
      <c r="W53" s="86" t="str">
        <f>IFERROR((VLOOKUP(N53,DV!$B$2:$H$136,4,FALSE))*(Q53),"")</f>
        <v/>
      </c>
      <c r="X53" s="87" t="str">
        <f>IFERROR((VLOOKUP(N53,DV!$B$2:$H$136,5,FALSE))*(Q53),"")</f>
        <v/>
      </c>
      <c r="Y53" s="87" t="str">
        <f>IF(Table14[[#This Row],[Academic - Prep]]="without Preparation","£0.00",IFERROR((VLOOKUP(N53,DV!$B$2:$H$136,6,FALSE))*(Q53),""))</f>
        <v/>
      </c>
      <c r="Z53" s="87" t="str">
        <f>IF(Table14[[#This Row],[Academic - Prep]]="with Preparation","£0.00",IFERROR((VLOOKUP(N53,DV!$B$2:$H$136,7,FALSE))*(Q53),""))</f>
        <v/>
      </c>
      <c r="AA53" s="61" t="str">
        <f>IFERROR((VLOOKUP(N53,DV!$B$2:$H$136,2,FALSE))*(R53)*0.25,"")</f>
        <v/>
      </c>
      <c r="AB53" s="61" t="str">
        <f>IFERROR((VLOOKUP(N53,DV!$B$2:$H$136,2,FALSE))*(S53)*1.5,"")</f>
        <v/>
      </c>
      <c r="AC53" s="61" t="str">
        <f>IFERROR((VLOOKUP(N53,DV!$B$2:$H$136,2,FALSE))*(T53*2),"")</f>
        <v/>
      </c>
      <c r="AD53" s="12"/>
      <c r="AE53" s="12"/>
      <c r="AF53" s="11"/>
      <c r="AG53" s="11"/>
      <c r="AH53" s="11"/>
      <c r="AI53" s="11"/>
    </row>
    <row r="54" spans="1:35">
      <c r="A54" s="76"/>
      <c r="B54"/>
      <c r="C54" s="89" t="str">
        <f>IF(A54="","",VLOOKUP(B:B,'Paste report here'!M:O,3,FALSE))</f>
        <v/>
      </c>
      <c r="D54" s="90" t="str">
        <f>IF(A54="","",VLOOKUP(B54,CHOOSE({1,2},'Paste report here'!M:M,'Paste report here'!L:L),2,0))</f>
        <v/>
      </c>
      <c r="E54" s="90" t="str">
        <f t="shared" si="2"/>
        <v/>
      </c>
      <c r="F54" s="76"/>
      <c r="G54" s="76"/>
      <c r="H54" s="106" t="str">
        <f>IF(A54="","",VLOOKUP(F:F,'Look ups'!F:G,2,FALSE))</f>
        <v/>
      </c>
      <c r="I54" s="106" t="str">
        <f>IF(A54="","",VLOOKUP(B:B,'Paste report here'!M:R,6,FALSE))</f>
        <v/>
      </c>
      <c r="J54" s="106" t="str">
        <f>IF(A54="","",VLOOKUP(B:B,'Paste report here'!M:R,5,FALSE))</f>
        <v/>
      </c>
      <c r="K54" s="106" t="str">
        <f>IF(A54="","",VLOOKUP(L54&amp;P54,'Look ups'!C:D,2,FALSE))</f>
        <v/>
      </c>
      <c r="L54" s="89" t="str">
        <f>IF(A54="","",VLOOKUP(B54,'Paste report here'!M:AA,15,FALSE))</f>
        <v/>
      </c>
      <c r="M54" s="89" t="str">
        <f>IF(A54="","",VLOOKUP(B54,'Paste report here'!M:AA,13,FALSE))</f>
        <v/>
      </c>
      <c r="N54" s="89" t="str">
        <f t="shared" si="0"/>
        <v xml:space="preserve"> </v>
      </c>
      <c r="O54" s="60"/>
      <c r="P54" s="90" t="str">
        <f t="shared" si="1"/>
        <v/>
      </c>
      <c r="Q54" s="91"/>
      <c r="R54" s="91"/>
      <c r="S54" s="91"/>
      <c r="T54" s="91"/>
      <c r="U54" s="84" t="str">
        <f>IFERROR((VLOOKUP(N54,DV!$B$2:$H$136,2,FALSE))*(Q54),"")</f>
        <v/>
      </c>
      <c r="V54" s="86" t="str">
        <f>IFERROR((VLOOKUP(N54,DV!$B$2:$H$136,3,FALSE))*(Q54),"")</f>
        <v/>
      </c>
      <c r="W54" s="86" t="str">
        <f>IFERROR((VLOOKUP(N54,DV!$B$2:$H$136,4,FALSE))*(Q54),"")</f>
        <v/>
      </c>
      <c r="X54" s="87" t="str">
        <f>IFERROR((VLOOKUP(N54,DV!$B$2:$H$136,5,FALSE))*(Q54),"")</f>
        <v/>
      </c>
      <c r="Y54" s="87" t="str">
        <f>IF(Table14[[#This Row],[Academic - Prep]]="without Preparation","£0.00",IFERROR((VLOOKUP(N54,DV!$B$2:$H$136,6,FALSE))*(Q54),""))</f>
        <v/>
      </c>
      <c r="Z54" s="87" t="str">
        <f>IF(Table14[[#This Row],[Academic - Prep]]="with Preparation","£0.00",IFERROR((VLOOKUP(N54,DV!$B$2:$H$136,7,FALSE))*(Q54),""))</f>
        <v/>
      </c>
      <c r="AA54" s="61" t="str">
        <f>IFERROR((VLOOKUP(N54,DV!$B$2:$H$136,2,FALSE))*(R54)*0.25,"")</f>
        <v/>
      </c>
      <c r="AB54" s="61" t="str">
        <f>IFERROR((VLOOKUP(N54,DV!$B$2:$H$136,2,FALSE))*(S54)*1.5,"")</f>
        <v/>
      </c>
      <c r="AC54" s="61" t="str">
        <f>IFERROR((VLOOKUP(N54,DV!$B$2:$H$136,2,FALSE))*(T54*2),"")</f>
        <v/>
      </c>
      <c r="AD54" s="12"/>
      <c r="AE54" s="12"/>
      <c r="AF54" s="11"/>
      <c r="AG54" s="11"/>
      <c r="AH54" s="11"/>
      <c r="AI54" s="11"/>
    </row>
    <row r="55" spans="1:35">
      <c r="A55" s="76"/>
      <c r="B55"/>
      <c r="C55" s="89" t="str">
        <f>IF(A55="","",VLOOKUP(B:B,'Paste report here'!M:O,3,FALSE))</f>
        <v/>
      </c>
      <c r="D55" s="90" t="str">
        <f>IF(A55="","",VLOOKUP(B55,CHOOSE({1,2},'Paste report here'!M:M,'Paste report here'!L:L),2,0))</f>
        <v/>
      </c>
      <c r="E55" s="90" t="str">
        <f t="shared" si="2"/>
        <v/>
      </c>
      <c r="F55" s="76"/>
      <c r="G55" s="76"/>
      <c r="H55" s="106" t="str">
        <f>IF(A55="","",VLOOKUP(F:F,'Look ups'!F:G,2,FALSE))</f>
        <v/>
      </c>
      <c r="I55" s="106" t="str">
        <f>IF(A55="","",VLOOKUP(B:B,'Paste report here'!M:R,6,FALSE))</f>
        <v/>
      </c>
      <c r="J55" s="106" t="str">
        <f>IF(A55="","",VLOOKUP(B:B,'Paste report here'!M:R,5,FALSE))</f>
        <v/>
      </c>
      <c r="K55" s="106" t="str">
        <f>IF(A55="","",VLOOKUP(L55&amp;P55,'Look ups'!C:D,2,FALSE))</f>
        <v/>
      </c>
      <c r="L55" s="89" t="str">
        <f>IF(A55="","",VLOOKUP(B55,'Paste report here'!M:AA,15,FALSE))</f>
        <v/>
      </c>
      <c r="M55" s="89" t="str">
        <f>IF(A55="","",VLOOKUP(B55,'Paste report here'!M:AA,13,FALSE))</f>
        <v/>
      </c>
      <c r="N55" s="89" t="str">
        <f t="shared" si="0"/>
        <v xml:space="preserve"> </v>
      </c>
      <c r="O55" s="60"/>
      <c r="P55" s="90" t="str">
        <f t="shared" si="1"/>
        <v/>
      </c>
      <c r="Q55" s="91"/>
      <c r="R55" s="91"/>
      <c r="S55" s="91"/>
      <c r="T55" s="91"/>
      <c r="U55" s="84" t="str">
        <f>IFERROR((VLOOKUP(N55,DV!$B$2:$H$136,2,FALSE))*(Q55),"")</f>
        <v/>
      </c>
      <c r="V55" s="86" t="str">
        <f>IFERROR((VLOOKUP(N55,DV!$B$2:$H$136,3,FALSE))*(Q55),"")</f>
        <v/>
      </c>
      <c r="W55" s="86" t="str">
        <f>IFERROR((VLOOKUP(N55,DV!$B$2:$H$136,4,FALSE))*(Q55),"")</f>
        <v/>
      </c>
      <c r="X55" s="87" t="str">
        <f>IFERROR((VLOOKUP(N55,DV!$B$2:$H$136,5,FALSE))*(Q55),"")</f>
        <v/>
      </c>
      <c r="Y55" s="87" t="str">
        <f>IF(Table14[[#This Row],[Academic - Prep]]="without Preparation","£0.00",IFERROR((VLOOKUP(N55,DV!$B$2:$H$136,6,FALSE))*(Q55),""))</f>
        <v/>
      </c>
      <c r="Z55" s="87" t="str">
        <f>IF(Table14[[#This Row],[Academic - Prep]]="with Preparation","£0.00",IFERROR((VLOOKUP(N55,DV!$B$2:$H$136,7,FALSE))*(Q55),""))</f>
        <v/>
      </c>
      <c r="AA55" s="61" t="str">
        <f>IFERROR((VLOOKUP(N55,DV!$B$2:$H$136,2,FALSE))*(R55)*0.25,"")</f>
        <v/>
      </c>
      <c r="AB55" s="61" t="str">
        <f>IFERROR((VLOOKUP(N55,DV!$B$2:$H$136,2,FALSE))*(S55)*1.5,"")</f>
        <v/>
      </c>
      <c r="AC55" s="61" t="str">
        <f>IFERROR((VLOOKUP(N55,DV!$B$2:$H$136,2,FALSE))*(T55*2),"")</f>
        <v/>
      </c>
      <c r="AD55" s="12"/>
      <c r="AE55" s="12"/>
      <c r="AF55" s="11"/>
      <c r="AG55" s="11"/>
      <c r="AH55" s="11"/>
      <c r="AI55" s="11"/>
    </row>
    <row r="56" spans="1:35">
      <c r="A56" s="76"/>
      <c r="B56"/>
      <c r="C56" s="89" t="str">
        <f>IF(A56="","",VLOOKUP(B:B,'Paste report here'!M:O,3,FALSE))</f>
        <v/>
      </c>
      <c r="D56" s="90" t="str">
        <f>IF(A56="","",VLOOKUP(B56,CHOOSE({1,2},'Paste report here'!M:M,'Paste report here'!L:L),2,0))</f>
        <v/>
      </c>
      <c r="E56" s="90" t="str">
        <f t="shared" si="2"/>
        <v/>
      </c>
      <c r="F56" s="76"/>
      <c r="G56" s="76"/>
      <c r="H56" s="106" t="str">
        <f>IF(A56="","",VLOOKUP(F:F,'Look ups'!F:G,2,FALSE))</f>
        <v/>
      </c>
      <c r="I56" s="106" t="str">
        <f>IF(A56="","",VLOOKUP(B:B,'Paste report here'!M:R,6,FALSE))</f>
        <v/>
      </c>
      <c r="J56" s="106" t="str">
        <f>IF(A56="","",VLOOKUP(B:B,'Paste report here'!M:R,5,FALSE))</f>
        <v/>
      </c>
      <c r="K56" s="106" t="str">
        <f>IF(A56="","",VLOOKUP(L56&amp;P56,'Look ups'!C:D,2,FALSE))</f>
        <v/>
      </c>
      <c r="L56" s="89" t="str">
        <f>IF(A56="","",VLOOKUP(B56,'Paste report here'!M:AA,15,FALSE))</f>
        <v/>
      </c>
      <c r="M56" s="89" t="str">
        <f>IF(A56="","",VLOOKUP(B56,'Paste report here'!M:AA,13,FALSE))</f>
        <v/>
      </c>
      <c r="N56" s="89" t="str">
        <f t="shared" si="0"/>
        <v xml:space="preserve"> </v>
      </c>
      <c r="O56" s="60"/>
      <c r="P56" s="90" t="str">
        <f t="shared" si="1"/>
        <v/>
      </c>
      <c r="Q56" s="91"/>
      <c r="R56" s="91"/>
      <c r="S56" s="91"/>
      <c r="T56" s="91"/>
      <c r="U56" s="84" t="str">
        <f>IFERROR((VLOOKUP(N56,DV!$B$2:$H$136,2,FALSE))*(Q56),"")</f>
        <v/>
      </c>
      <c r="V56" s="86" t="str">
        <f>IFERROR((VLOOKUP(N56,DV!$B$2:$H$136,3,FALSE))*(Q56),"")</f>
        <v/>
      </c>
      <c r="W56" s="86" t="str">
        <f>IFERROR((VLOOKUP(N56,DV!$B$2:$H$136,4,FALSE))*(Q56),"")</f>
        <v/>
      </c>
      <c r="X56" s="87" t="str">
        <f>IFERROR((VLOOKUP(N56,DV!$B$2:$H$136,5,FALSE))*(Q56),"")</f>
        <v/>
      </c>
      <c r="Y56" s="87" t="str">
        <f>IF(Table14[[#This Row],[Academic - Prep]]="without Preparation","£0.00",IFERROR((VLOOKUP(N56,DV!$B$2:$H$136,6,FALSE))*(Q56),""))</f>
        <v/>
      </c>
      <c r="Z56" s="87" t="str">
        <f>IF(Table14[[#This Row],[Academic - Prep]]="with Preparation","£0.00",IFERROR((VLOOKUP(N56,DV!$B$2:$H$136,7,FALSE))*(Q56),""))</f>
        <v/>
      </c>
      <c r="AA56" s="61" t="str">
        <f>IFERROR((VLOOKUP(N56,DV!$B$2:$H$136,2,FALSE))*(R56)*0.25,"")</f>
        <v/>
      </c>
      <c r="AB56" s="61" t="str">
        <f>IFERROR((VLOOKUP(N56,DV!$B$2:$H$136,2,FALSE))*(S56)*1.5,"")</f>
        <v/>
      </c>
      <c r="AC56" s="61" t="str">
        <f>IFERROR((VLOOKUP(N56,DV!$B$2:$H$136,2,FALSE))*(T56*2),"")</f>
        <v/>
      </c>
      <c r="AD56" s="12"/>
      <c r="AE56" s="12"/>
      <c r="AF56" s="11"/>
      <c r="AG56" s="11"/>
      <c r="AH56" s="11"/>
      <c r="AI56" s="11"/>
    </row>
    <row r="57" spans="1:35">
      <c r="A57" s="76"/>
      <c r="B57"/>
      <c r="C57" s="89" t="str">
        <f>IF(A57="","",VLOOKUP(B:B,'Paste report here'!M:O,3,FALSE))</f>
        <v/>
      </c>
      <c r="D57" s="90" t="str">
        <f>IF(A57="","",VLOOKUP(B57,CHOOSE({1,2},'Paste report here'!M:M,'Paste report here'!L:L),2,0))</f>
        <v/>
      </c>
      <c r="E57" s="90" t="str">
        <f t="shared" si="2"/>
        <v/>
      </c>
      <c r="F57" s="76"/>
      <c r="G57" s="76"/>
      <c r="H57" s="106" t="str">
        <f>IF(A57="","",VLOOKUP(F:F,'Look ups'!F:G,2,FALSE))</f>
        <v/>
      </c>
      <c r="I57" s="106" t="str">
        <f>IF(A57="","",VLOOKUP(B:B,'Paste report here'!M:R,6,FALSE))</f>
        <v/>
      </c>
      <c r="J57" s="106" t="str">
        <f>IF(A57="","",VLOOKUP(B:B,'Paste report here'!M:R,5,FALSE))</f>
        <v/>
      </c>
      <c r="K57" s="106" t="str">
        <f>IF(A57="","",VLOOKUP(L57&amp;P57,'Look ups'!C:D,2,FALSE))</f>
        <v/>
      </c>
      <c r="L57" s="89" t="str">
        <f>IF(A57="","",VLOOKUP(B57,'Paste report here'!M:AA,15,FALSE))</f>
        <v/>
      </c>
      <c r="M57" s="89" t="str">
        <f>IF(A57="","",VLOOKUP(B57,'Paste report here'!M:AA,13,FALSE))</f>
        <v/>
      </c>
      <c r="N57" s="89" t="str">
        <f t="shared" si="0"/>
        <v xml:space="preserve"> </v>
      </c>
      <c r="O57" s="60"/>
      <c r="P57" s="90" t="str">
        <f t="shared" si="1"/>
        <v/>
      </c>
      <c r="Q57" s="91"/>
      <c r="R57" s="91"/>
      <c r="S57" s="91"/>
      <c r="T57" s="91"/>
      <c r="U57" s="84" t="str">
        <f>IFERROR((VLOOKUP(N57,DV!$B$2:$H$136,2,FALSE))*(Q57),"")</f>
        <v/>
      </c>
      <c r="V57" s="86" t="str">
        <f>IFERROR((VLOOKUP(N57,DV!$B$2:$H$136,3,FALSE))*(Q57),"")</f>
        <v/>
      </c>
      <c r="W57" s="86" t="str">
        <f>IFERROR((VLOOKUP(N57,DV!$B$2:$H$136,4,FALSE))*(Q57),"")</f>
        <v/>
      </c>
      <c r="X57" s="87" t="str">
        <f>IFERROR((VLOOKUP(N57,DV!$B$2:$H$136,5,FALSE))*(Q57),"")</f>
        <v/>
      </c>
      <c r="Y57" s="87" t="str">
        <f>IF(Table14[[#This Row],[Academic - Prep]]="without Preparation","£0.00",IFERROR((VLOOKUP(N57,DV!$B$2:$H$136,6,FALSE))*(Q57),""))</f>
        <v/>
      </c>
      <c r="Z57" s="87" t="str">
        <f>IF(Table14[[#This Row],[Academic - Prep]]="with Preparation","£0.00",IFERROR((VLOOKUP(N57,DV!$B$2:$H$136,7,FALSE))*(Q57),""))</f>
        <v/>
      </c>
      <c r="AA57" s="61" t="str">
        <f>IFERROR((VLOOKUP(N57,DV!$B$2:$H$136,2,FALSE))*(R57)*0.25,"")</f>
        <v/>
      </c>
      <c r="AB57" s="61" t="str">
        <f>IFERROR((VLOOKUP(N57,DV!$B$2:$H$136,2,FALSE))*(S57)*1.5,"")</f>
        <v/>
      </c>
      <c r="AC57" s="61" t="str">
        <f>IFERROR((VLOOKUP(N57,DV!$B$2:$H$136,2,FALSE))*(T57*2),"")</f>
        <v/>
      </c>
      <c r="AD57" s="12"/>
      <c r="AE57" s="12"/>
      <c r="AF57" s="11"/>
      <c r="AG57" s="11"/>
      <c r="AH57" s="11"/>
      <c r="AI57" s="11"/>
    </row>
    <row r="58" spans="1:35">
      <c r="A58" s="76"/>
      <c r="B58"/>
      <c r="C58" s="89" t="str">
        <f>IF(A58="","",VLOOKUP(B:B,'Paste report here'!M:O,3,FALSE))</f>
        <v/>
      </c>
      <c r="D58" s="90" t="str">
        <f>IF(A58="","",VLOOKUP(B58,CHOOSE({1,2},'Paste report here'!M:M,'Paste report here'!L:L),2,0))</f>
        <v/>
      </c>
      <c r="E58" s="90" t="str">
        <f t="shared" si="2"/>
        <v/>
      </c>
      <c r="F58" s="76"/>
      <c r="G58" s="76"/>
      <c r="H58" s="106" t="str">
        <f>IF(A58="","",VLOOKUP(F:F,'Look ups'!F:G,2,FALSE))</f>
        <v/>
      </c>
      <c r="I58" s="106" t="str">
        <f>IF(A58="","",VLOOKUP(B:B,'Paste report here'!M:R,6,FALSE))</f>
        <v/>
      </c>
      <c r="J58" s="106" t="str">
        <f>IF(A58="","",VLOOKUP(B:B,'Paste report here'!M:R,5,FALSE))</f>
        <v/>
      </c>
      <c r="K58" s="106" t="str">
        <f>IF(A58="","",VLOOKUP(L58&amp;P58,'Look ups'!C:D,2,FALSE))</f>
        <v/>
      </c>
      <c r="L58" s="89" t="str">
        <f>IF(A58="","",VLOOKUP(B58,'Paste report here'!M:AA,15,FALSE))</f>
        <v/>
      </c>
      <c r="M58" s="89" t="str">
        <f>IF(A58="","",VLOOKUP(B58,'Paste report here'!M:AA,13,FALSE))</f>
        <v/>
      </c>
      <c r="N58" s="89" t="str">
        <f t="shared" si="0"/>
        <v xml:space="preserve"> </v>
      </c>
      <c r="O58" s="60"/>
      <c r="P58" s="90" t="str">
        <f t="shared" si="1"/>
        <v/>
      </c>
      <c r="Q58" s="91"/>
      <c r="R58" s="91"/>
      <c r="S58" s="91"/>
      <c r="T58" s="91"/>
      <c r="U58" s="84" t="str">
        <f>IFERROR((VLOOKUP(N58,DV!$B$2:$H$136,2,FALSE))*(Q58),"")</f>
        <v/>
      </c>
      <c r="V58" s="86" t="str">
        <f>IFERROR((VLOOKUP(N58,DV!$B$2:$H$136,3,FALSE))*(Q58),"")</f>
        <v/>
      </c>
      <c r="W58" s="86" t="str">
        <f>IFERROR((VLOOKUP(N58,DV!$B$2:$H$136,4,FALSE))*(Q58),"")</f>
        <v/>
      </c>
      <c r="X58" s="87" t="str">
        <f>IFERROR((VLOOKUP(N58,DV!$B$2:$H$136,5,FALSE))*(Q58),"")</f>
        <v/>
      </c>
      <c r="Y58" s="87" t="str">
        <f>IF(Table14[[#This Row],[Academic - Prep]]="without Preparation","£0.00",IFERROR((VLOOKUP(N58,DV!$B$2:$H$136,6,FALSE))*(Q58),""))</f>
        <v/>
      </c>
      <c r="Z58" s="87" t="str">
        <f>IF(Table14[[#This Row],[Academic - Prep]]="with Preparation","£0.00",IFERROR((VLOOKUP(N58,DV!$B$2:$H$136,7,FALSE))*(Q58),""))</f>
        <v/>
      </c>
      <c r="AA58" s="61" t="str">
        <f>IFERROR((VLOOKUP(N58,DV!$B$2:$H$136,2,FALSE))*(R58)*0.25,"")</f>
        <v/>
      </c>
      <c r="AB58" s="61" t="str">
        <f>IFERROR((VLOOKUP(N58,DV!$B$2:$H$136,2,FALSE))*(S58)*1.5,"")</f>
        <v/>
      </c>
      <c r="AC58" s="61" t="str">
        <f>IFERROR((VLOOKUP(N58,DV!$B$2:$H$136,2,FALSE))*(T58*2),"")</f>
        <v/>
      </c>
      <c r="AD58" s="12"/>
      <c r="AE58" s="12"/>
      <c r="AF58" s="11"/>
      <c r="AG58" s="11"/>
      <c r="AH58" s="11"/>
      <c r="AI58" s="11"/>
    </row>
    <row r="59" spans="1:35">
      <c r="A59" s="76"/>
      <c r="B59"/>
      <c r="C59" s="89" t="str">
        <f>IF(A59="","",VLOOKUP(B:B,'Paste report here'!M:O,3,FALSE))</f>
        <v/>
      </c>
      <c r="D59" s="90" t="str">
        <f>IF(A59="","",VLOOKUP(B59,CHOOSE({1,2},'Paste report here'!M:M,'Paste report here'!L:L),2,0))</f>
        <v/>
      </c>
      <c r="E59" s="90" t="str">
        <f t="shared" si="2"/>
        <v/>
      </c>
      <c r="F59" s="76"/>
      <c r="G59" s="76"/>
      <c r="H59" s="106" t="str">
        <f>IF(A59="","",VLOOKUP(F:F,'Look ups'!F:G,2,FALSE))</f>
        <v/>
      </c>
      <c r="I59" s="106" t="str">
        <f>IF(A59="","",VLOOKUP(B:B,'Paste report here'!M:R,6,FALSE))</f>
        <v/>
      </c>
      <c r="J59" s="106" t="str">
        <f>IF(A59="","",VLOOKUP(B:B,'Paste report here'!M:R,5,FALSE))</f>
        <v/>
      </c>
      <c r="K59" s="106" t="str">
        <f>IF(A59="","",VLOOKUP(L59&amp;P59,'Look ups'!C:D,2,FALSE))</f>
        <v/>
      </c>
      <c r="L59" s="89" t="str">
        <f>IF(A59="","",VLOOKUP(B59,'Paste report here'!M:AA,15,FALSE))</f>
        <v/>
      </c>
      <c r="M59" s="89" t="str">
        <f>IF(A59="","",VLOOKUP(B59,'Paste report here'!M:AA,13,FALSE))</f>
        <v/>
      </c>
      <c r="N59" s="89" t="str">
        <f t="shared" si="0"/>
        <v xml:space="preserve"> </v>
      </c>
      <c r="O59" s="60"/>
      <c r="P59" s="90" t="str">
        <f t="shared" si="1"/>
        <v/>
      </c>
      <c r="Q59" s="91"/>
      <c r="R59" s="91"/>
      <c r="S59" s="91"/>
      <c r="T59" s="91"/>
      <c r="U59" s="84" t="str">
        <f>IFERROR((VLOOKUP(N59,DV!$B$2:$H$136,2,FALSE))*(Q59),"")</f>
        <v/>
      </c>
      <c r="V59" s="86" t="str">
        <f>IFERROR((VLOOKUP(N59,DV!$B$2:$H$136,3,FALSE))*(Q59),"")</f>
        <v/>
      </c>
      <c r="W59" s="86" t="str">
        <f>IFERROR((VLOOKUP(N59,DV!$B$2:$H$136,4,FALSE))*(Q59),"")</f>
        <v/>
      </c>
      <c r="X59" s="87" t="str">
        <f>IFERROR((VLOOKUP(N59,DV!$B$2:$H$136,5,FALSE))*(Q59),"")</f>
        <v/>
      </c>
      <c r="Y59" s="87" t="str">
        <f>IF(Table14[[#This Row],[Academic - Prep]]="without Preparation","£0.00",IFERROR((VLOOKUP(N59,DV!$B$2:$H$136,6,FALSE))*(Q59),""))</f>
        <v/>
      </c>
      <c r="Z59" s="87" t="str">
        <f>IF(Table14[[#This Row],[Academic - Prep]]="with Preparation","£0.00",IFERROR((VLOOKUP(N59,DV!$B$2:$H$136,7,FALSE))*(Q59),""))</f>
        <v/>
      </c>
      <c r="AA59" s="61" t="str">
        <f>IFERROR((VLOOKUP(N59,DV!$B$2:$H$136,2,FALSE))*(R59)*0.25,"")</f>
        <v/>
      </c>
      <c r="AB59" s="61" t="str">
        <f>IFERROR((VLOOKUP(N59,DV!$B$2:$H$136,2,FALSE))*(S59)*1.5,"")</f>
        <v/>
      </c>
      <c r="AC59" s="61" t="str">
        <f>IFERROR((VLOOKUP(N59,DV!$B$2:$H$136,2,FALSE))*(T59*2),"")</f>
        <v/>
      </c>
      <c r="AD59" s="12"/>
      <c r="AE59" s="12"/>
      <c r="AF59" s="11"/>
      <c r="AG59" s="11"/>
      <c r="AH59" s="11"/>
      <c r="AI59" s="11"/>
    </row>
    <row r="60" spans="1:35">
      <c r="A60" s="76"/>
      <c r="B60"/>
      <c r="C60" s="89" t="str">
        <f>IF(A60="","",VLOOKUP(B:B,'Paste report here'!M:O,3,FALSE))</f>
        <v/>
      </c>
      <c r="D60" s="90" t="str">
        <f>IF(A60="","",VLOOKUP(B60,CHOOSE({1,2},'Paste report here'!M:M,'Paste report here'!L:L),2,0))</f>
        <v/>
      </c>
      <c r="E60" s="90" t="str">
        <f t="shared" si="2"/>
        <v/>
      </c>
      <c r="F60" s="76"/>
      <c r="G60" s="76"/>
      <c r="H60" s="106" t="str">
        <f>IF(A60="","",VLOOKUP(F:F,'Look ups'!F:G,2,FALSE))</f>
        <v/>
      </c>
      <c r="I60" s="106" t="str">
        <f>IF(A60="","",VLOOKUP(B:B,'Paste report here'!M:R,6,FALSE))</f>
        <v/>
      </c>
      <c r="J60" s="106" t="str">
        <f>IF(A60="","",VLOOKUP(B:B,'Paste report here'!M:R,5,FALSE))</f>
        <v/>
      </c>
      <c r="K60" s="106" t="str">
        <f>IF(A60="","",VLOOKUP(L60&amp;P60,'Look ups'!C:D,2,FALSE))</f>
        <v/>
      </c>
      <c r="L60" s="89" t="str">
        <f>IF(A60="","",VLOOKUP(B60,'Paste report here'!M:AA,15,FALSE))</f>
        <v/>
      </c>
      <c r="M60" s="89" t="str">
        <f>IF(A60="","",VLOOKUP(B60,'Paste report here'!M:AA,13,FALSE))</f>
        <v/>
      </c>
      <c r="N60" s="89" t="str">
        <f t="shared" si="0"/>
        <v xml:space="preserve"> </v>
      </c>
      <c r="O60" s="60"/>
      <c r="P60" s="90" t="str">
        <f t="shared" si="1"/>
        <v/>
      </c>
      <c r="Q60" s="91"/>
      <c r="R60" s="91"/>
      <c r="S60" s="91"/>
      <c r="T60" s="91"/>
      <c r="U60" s="84" t="str">
        <f>IFERROR((VLOOKUP(N60,DV!$B$2:$H$136,2,FALSE))*(Q60),"")</f>
        <v/>
      </c>
      <c r="V60" s="86" t="str">
        <f>IFERROR((VLOOKUP(N60,DV!$B$2:$H$136,3,FALSE))*(Q60),"")</f>
        <v/>
      </c>
      <c r="W60" s="86" t="str">
        <f>IFERROR((VLOOKUP(N60,DV!$B$2:$H$136,4,FALSE))*(Q60),"")</f>
        <v/>
      </c>
      <c r="X60" s="87" t="str">
        <f>IFERROR((VLOOKUP(N60,DV!$B$2:$H$136,5,FALSE))*(Q60),"")</f>
        <v/>
      </c>
      <c r="Y60" s="87" t="str">
        <f>IF(Table14[[#This Row],[Academic - Prep]]="without Preparation","£0.00",IFERROR((VLOOKUP(N60,DV!$B$2:$H$136,6,FALSE))*(Q60),""))</f>
        <v/>
      </c>
      <c r="Z60" s="87" t="str">
        <f>IF(Table14[[#This Row],[Academic - Prep]]="with Preparation","£0.00",IFERROR((VLOOKUP(N60,DV!$B$2:$H$136,7,FALSE))*(Q60),""))</f>
        <v/>
      </c>
      <c r="AA60" s="61" t="str">
        <f>IFERROR((VLOOKUP(N60,DV!$B$2:$H$136,2,FALSE))*(R60)*0.25,"")</f>
        <v/>
      </c>
      <c r="AB60" s="61" t="str">
        <f>IFERROR((VLOOKUP(N60,DV!$B$2:$H$136,2,FALSE))*(S60)*1.5,"")</f>
        <v/>
      </c>
      <c r="AC60" s="61" t="str">
        <f>IFERROR((VLOOKUP(N60,DV!$B$2:$H$136,2,FALSE))*(T60*2),"")</f>
        <v/>
      </c>
      <c r="AD60" s="12"/>
      <c r="AE60" s="12"/>
      <c r="AF60" s="11"/>
      <c r="AG60" s="11"/>
      <c r="AH60" s="11"/>
      <c r="AI60" s="11"/>
    </row>
    <row r="61" spans="1:35">
      <c r="A61" s="76"/>
      <c r="B61"/>
      <c r="C61" s="89" t="str">
        <f>IF(A61="","",VLOOKUP(B:B,'Paste report here'!M:O,3,FALSE))</f>
        <v/>
      </c>
      <c r="D61" s="90" t="str">
        <f>IF(A61="","",VLOOKUP(B61,CHOOSE({1,2},'Paste report here'!M:M,'Paste report here'!L:L),2,0))</f>
        <v/>
      </c>
      <c r="E61" s="79"/>
      <c r="F61" s="76"/>
      <c r="G61" s="76"/>
      <c r="H61" s="106" t="str">
        <f>IF(A61="","",VLOOKUP(F:F,'Look ups'!F:G,2,FALSE))</f>
        <v/>
      </c>
      <c r="I61" s="106" t="str">
        <f>IF(A61="","",VLOOKUP(B:B,'Paste report here'!M:R,6,FALSE))</f>
        <v/>
      </c>
      <c r="J61" s="106" t="str">
        <f>IF(A61="","",VLOOKUP(B:B,'Paste report here'!M:R,5,FALSE))</f>
        <v/>
      </c>
      <c r="K61" s="106" t="str">
        <f>IF(A61="","",VLOOKUP(L61&amp;P61,'Look ups'!C:D,2,FALSE))</f>
        <v/>
      </c>
      <c r="L61" s="89" t="str">
        <f>IF(A61="","",VLOOKUP(B61,'Paste report here'!M:AA,15,FALSE))</f>
        <v/>
      </c>
      <c r="M61" s="89" t="str">
        <f>IF(A61="","",VLOOKUP(B61,'Paste report here'!M:AA,13,FALSE))</f>
        <v/>
      </c>
      <c r="N61" s="89" t="str">
        <f t="shared" ref="N61:N92" si="3">IF(L61="MKT",M61,IF(LEFT(L61,3)="HAY",M61,L61&amp;" "&amp;M61))</f>
        <v xml:space="preserve"> </v>
      </c>
      <c r="O61" s="76"/>
      <c r="P61" s="90" t="str">
        <f t="shared" si="1"/>
        <v/>
      </c>
      <c r="Q61" s="77"/>
      <c r="R61" s="77"/>
      <c r="S61" s="77"/>
      <c r="T61" s="77"/>
      <c r="U61" s="84" t="str">
        <f>IFERROR((VLOOKUP(N61,DV!$B$2:$H$136,2,FALSE))*(Q61),"")</f>
        <v/>
      </c>
      <c r="V61" s="83" t="str">
        <f>IFERROR((VLOOKUP(M61,DV!$B$2:$H$136,3,FALSE))*(Q61),"")</f>
        <v/>
      </c>
      <c r="W61" s="83" t="str">
        <f>IFERROR((VLOOKUP(N61,DV!$B$2:$H$136,4,FALSE))*(Q61),"")</f>
        <v/>
      </c>
      <c r="X61" s="87" t="str">
        <f>IFERROR((VLOOKUP(N61,DV!$B$2:$H$136,5,FALSE))*(Q61),"")</f>
        <v/>
      </c>
      <c r="Y61" s="87" t="str">
        <f>IF(Table14[[#This Row],[Academic - Prep]]="without Preparation","£0.00",IFERROR((VLOOKUP(N61,DV!$B$2:$H$136,6,FALSE))*(Q61),""))</f>
        <v/>
      </c>
      <c r="Z61" s="87" t="str">
        <f>IF(Table14[[#This Row],[Academic - Prep]]="with Preparation","£0.00",IFERROR((VLOOKUP(N61,DV!$B$2:$H$136,7,FALSE))*(Q61),""))</f>
        <v/>
      </c>
      <c r="AA61" s="61" t="str">
        <f>IFERROR((VLOOKUP(N61,DV!$B$2:$H$136,2,FALSE))*(R61)*0.25,"")</f>
        <v/>
      </c>
      <c r="AB61" s="61" t="str">
        <f>IFERROR((VLOOKUP(N61,DV!$B$2:$H$136,2,FALSE))*(S61)*1.5,"")</f>
        <v/>
      </c>
      <c r="AC61" s="61" t="str">
        <f>IFERROR((VLOOKUP(N61,DV!$B$2:$H$136,2,FALSE))*(T61*2),"")</f>
        <v/>
      </c>
      <c r="AD61" s="12"/>
      <c r="AE61" s="12"/>
      <c r="AF61" s="11"/>
      <c r="AG61" s="11"/>
      <c r="AH61" s="11"/>
      <c r="AI61" s="11"/>
    </row>
    <row r="62" spans="1:35">
      <c r="A62" s="76"/>
      <c r="B62"/>
      <c r="C62" s="89" t="str">
        <f>IF(A62="","",VLOOKUP(B:B,'Paste report here'!M:O,3,FALSE))</f>
        <v/>
      </c>
      <c r="D62" s="90" t="str">
        <f>IF(A62="","",VLOOKUP(B62,CHOOSE({1,2},'Paste report here'!M:M,'Paste report here'!L:L),2,0))</f>
        <v/>
      </c>
      <c r="E62" s="79"/>
      <c r="F62" s="76"/>
      <c r="G62" s="76"/>
      <c r="H62" s="106" t="str">
        <f>IF(A62="","",VLOOKUP(F:F,'Look ups'!F:G,2,FALSE))</f>
        <v/>
      </c>
      <c r="I62" s="106" t="str">
        <f>IF(A62="","",VLOOKUP(B:B,'Paste report here'!M:R,6,FALSE))</f>
        <v/>
      </c>
      <c r="J62" s="106" t="str">
        <f>IF(A62="","",VLOOKUP(B:B,'Paste report here'!M:R,5,FALSE))</f>
        <v/>
      </c>
      <c r="K62" s="106" t="str">
        <f>IF(A62="","",VLOOKUP(L62&amp;P62,'Look ups'!C:D,2,FALSE))</f>
        <v/>
      </c>
      <c r="L62" s="89" t="str">
        <f>IF(A62="","",VLOOKUP(B62,'Paste report here'!M:AA,15,FALSE))</f>
        <v/>
      </c>
      <c r="M62" s="89" t="str">
        <f>IF(A62="","",VLOOKUP(B62,'Paste report here'!M:AA,13,FALSE))</f>
        <v/>
      </c>
      <c r="N62" s="89" t="str">
        <f t="shared" si="3"/>
        <v xml:space="preserve"> </v>
      </c>
      <c r="O62" s="76"/>
      <c r="P62" s="90" t="str">
        <f t="shared" si="1"/>
        <v/>
      </c>
      <c r="Q62" s="77"/>
      <c r="R62" s="77"/>
      <c r="S62" s="77"/>
      <c r="T62" s="77"/>
      <c r="U62" s="84" t="str">
        <f>IFERROR((VLOOKUP(N62,DV!$B$2:$H$136,2,FALSE))*(Q62),"")</f>
        <v/>
      </c>
      <c r="V62" s="83" t="str">
        <f>IFERROR((VLOOKUP(M62,DV!$B$2:$H$136,3,FALSE))*(Q62),"")</f>
        <v/>
      </c>
      <c r="W62" s="83" t="str">
        <f>IFERROR((VLOOKUP(N62,DV!$B$2:$H$136,4,FALSE))*(Q62),"")</f>
        <v/>
      </c>
      <c r="X62" s="87" t="str">
        <f>IFERROR((VLOOKUP(N62,DV!$B$2:$H$136,5,FALSE))*(Q62),"")</f>
        <v/>
      </c>
      <c r="Y62" s="87" t="str">
        <f>IF(Table14[[#This Row],[Academic - Prep]]="without Preparation","£0.00",IFERROR((VLOOKUP(N62,DV!$B$2:$H$136,6,FALSE))*(Q62),""))</f>
        <v/>
      </c>
      <c r="Z62" s="87" t="str">
        <f>IF(Table14[[#This Row],[Academic - Prep]]="with Preparation","£0.00",IFERROR((VLOOKUP(N62,DV!$B$2:$H$136,7,FALSE))*(Q62),""))</f>
        <v/>
      </c>
      <c r="AA62" s="61" t="str">
        <f>IFERROR((VLOOKUP(N62,DV!$B$2:$H$136,2,FALSE))*(R62)*0.25,"")</f>
        <v/>
      </c>
      <c r="AB62" s="61" t="str">
        <f>IFERROR((VLOOKUP(N62,DV!$B$2:$H$136,2,FALSE))*(S62)*1.5,"")</f>
        <v/>
      </c>
      <c r="AC62" s="61" t="str">
        <f>IFERROR((VLOOKUP(N62,DV!$B$2:$H$136,2,FALSE))*(T62*2),"")</f>
        <v/>
      </c>
      <c r="AD62" s="12"/>
      <c r="AE62" s="12"/>
      <c r="AF62" s="11"/>
      <c r="AG62" s="11"/>
      <c r="AH62" s="11"/>
      <c r="AI62" s="11"/>
    </row>
    <row r="63" spans="1:35">
      <c r="A63" s="76"/>
      <c r="B63"/>
      <c r="C63" s="89" t="str">
        <f>IF(A63="","",VLOOKUP(B:B,'Paste report here'!M:O,3,FALSE))</f>
        <v/>
      </c>
      <c r="D63" s="90" t="str">
        <f>IF(A63="","",VLOOKUP(B63,CHOOSE({1,2},'Paste report here'!M:M,'Paste report here'!L:L),2,0))</f>
        <v/>
      </c>
      <c r="E63" s="79"/>
      <c r="F63" s="76"/>
      <c r="G63" s="76"/>
      <c r="H63" s="106" t="str">
        <f>IF(A63="","",VLOOKUP(F:F,'Look ups'!F:G,2,FALSE))</f>
        <v/>
      </c>
      <c r="I63" s="106" t="str">
        <f>IF(A63="","",VLOOKUP(B:B,'Paste report here'!M:R,6,FALSE))</f>
        <v/>
      </c>
      <c r="J63" s="106" t="str">
        <f>IF(A63="","",VLOOKUP(B:B,'Paste report here'!M:R,5,FALSE))</f>
        <v/>
      </c>
      <c r="K63" s="106" t="str">
        <f>IF(A63="","",VLOOKUP(L63&amp;P63,'Look ups'!C:D,2,FALSE))</f>
        <v/>
      </c>
      <c r="L63" s="89" t="str">
        <f>IF(A63="","",VLOOKUP(B63,'Paste report here'!M:AA,15,FALSE))</f>
        <v/>
      </c>
      <c r="M63" s="89" t="str">
        <f>IF(A63="","",VLOOKUP(B63,'Paste report here'!M:AA,13,FALSE))</f>
        <v/>
      </c>
      <c r="N63" s="89" t="str">
        <f t="shared" si="3"/>
        <v xml:space="preserve"> </v>
      </c>
      <c r="O63" s="76"/>
      <c r="P63" s="90" t="str">
        <f t="shared" si="1"/>
        <v/>
      </c>
      <c r="Q63" s="77"/>
      <c r="R63" s="77"/>
      <c r="S63" s="77"/>
      <c r="T63" s="77"/>
      <c r="U63" s="84" t="str">
        <f>IFERROR((VLOOKUP(N63,DV!$B$2:$H$136,2,FALSE))*(Q63),"")</f>
        <v/>
      </c>
      <c r="V63" s="83" t="str">
        <f>IFERROR((VLOOKUP(M63,DV!$B$2:$H$136,3,FALSE))*(Q63),"")</f>
        <v/>
      </c>
      <c r="W63" s="83" t="str">
        <f>IFERROR((VLOOKUP(N63,DV!$B$2:$H$136,4,FALSE))*(Q63),"")</f>
        <v/>
      </c>
      <c r="X63" s="87" t="str">
        <f>IFERROR((VLOOKUP(N63,DV!$B$2:$H$136,5,FALSE))*(Q63),"")</f>
        <v/>
      </c>
      <c r="Y63" s="87" t="str">
        <f>IF(Table14[[#This Row],[Academic - Prep]]="without Preparation","£0.00",IFERROR((VLOOKUP(N63,DV!$B$2:$H$136,6,FALSE))*(Q63),""))</f>
        <v/>
      </c>
      <c r="Z63" s="87" t="str">
        <f>IF(Table14[[#This Row],[Academic - Prep]]="with Preparation","£0.00",IFERROR((VLOOKUP(N63,DV!$B$2:$H$136,7,FALSE))*(Q63),""))</f>
        <v/>
      </c>
      <c r="AA63" s="61" t="str">
        <f>IFERROR((VLOOKUP(N63,DV!$B$2:$H$136,2,FALSE))*(R63)*0.25,"")</f>
        <v/>
      </c>
      <c r="AB63" s="61" t="str">
        <f>IFERROR((VLOOKUP(N63,DV!$B$2:$H$136,2,FALSE))*(S63)*1.5,"")</f>
        <v/>
      </c>
      <c r="AC63" s="61" t="str">
        <f>IFERROR((VLOOKUP(N63,DV!$B$2:$H$136,2,FALSE))*(T63*2),"")</f>
        <v/>
      </c>
      <c r="AD63" s="12"/>
      <c r="AE63" s="12"/>
      <c r="AF63" s="11"/>
      <c r="AG63" s="11"/>
      <c r="AH63" s="11"/>
      <c r="AI63" s="11"/>
    </row>
    <row r="64" spans="1:35">
      <c r="A64" s="76"/>
      <c r="B64"/>
      <c r="C64" s="89" t="str">
        <f>IF(A64="","",VLOOKUP(B:B,'Paste report here'!M:O,3,FALSE))</f>
        <v/>
      </c>
      <c r="D64" s="90" t="str">
        <f>IF(A64="","",VLOOKUP(B64,CHOOSE({1,2},'Paste report here'!M:M,'Paste report here'!L:L),2,0))</f>
        <v/>
      </c>
      <c r="E64" s="79"/>
      <c r="F64" s="76"/>
      <c r="G64" s="76"/>
      <c r="H64" s="106" t="str">
        <f>IF(A64="","",VLOOKUP(F:F,'Look ups'!F:G,2,FALSE))</f>
        <v/>
      </c>
      <c r="I64" s="106" t="str">
        <f>IF(A64="","",VLOOKUP(B:B,'Paste report here'!M:R,6,FALSE))</f>
        <v/>
      </c>
      <c r="J64" s="106" t="str">
        <f>IF(A64="","",VLOOKUP(B:B,'Paste report here'!M:R,5,FALSE))</f>
        <v/>
      </c>
      <c r="K64" s="106" t="str">
        <f>IF(A64="","",VLOOKUP(L64&amp;P64,'Look ups'!C:D,2,FALSE))</f>
        <v/>
      </c>
      <c r="L64" s="89" t="str">
        <f>IF(A64="","",VLOOKUP(B64,'Paste report here'!M:AA,15,FALSE))</f>
        <v/>
      </c>
      <c r="M64" s="89" t="str">
        <f>IF(A64="","",VLOOKUP(B64,'Paste report here'!M:AA,13,FALSE))</f>
        <v/>
      </c>
      <c r="N64" s="89" t="str">
        <f t="shared" si="3"/>
        <v xml:space="preserve"> </v>
      </c>
      <c r="O64" s="76"/>
      <c r="P64" s="90" t="str">
        <f t="shared" si="1"/>
        <v/>
      </c>
      <c r="Q64" s="77"/>
      <c r="R64" s="77"/>
      <c r="S64" s="77"/>
      <c r="T64" s="77"/>
      <c r="U64" s="84" t="str">
        <f>IFERROR((VLOOKUP(N64,DV!$B$2:$H$136,2,FALSE))*(Q64),"")</f>
        <v/>
      </c>
      <c r="V64" s="83" t="str">
        <f>IFERROR((VLOOKUP(M64,DV!$B$2:$H$136,3,FALSE))*(Q64),"")</f>
        <v/>
      </c>
      <c r="W64" s="83" t="str">
        <f>IFERROR((VLOOKUP(N64,DV!$B$2:$H$136,4,FALSE))*(Q64),"")</f>
        <v/>
      </c>
      <c r="X64" s="87" t="str">
        <f>IFERROR((VLOOKUP(N64,DV!$B$2:$H$136,5,FALSE))*(Q64),"")</f>
        <v/>
      </c>
      <c r="Y64" s="87" t="str">
        <f>IF(Table14[[#This Row],[Academic - Prep]]="without Preparation","£0.00",IFERROR((VLOOKUP(N64,DV!$B$2:$H$136,6,FALSE))*(Q64),""))</f>
        <v/>
      </c>
      <c r="Z64" s="87" t="str">
        <f>IF(Table14[[#This Row],[Academic - Prep]]="with Preparation","£0.00",IFERROR((VLOOKUP(N64,DV!$B$2:$H$136,7,FALSE))*(Q64),""))</f>
        <v/>
      </c>
      <c r="AA64" s="61" t="str">
        <f>IFERROR((VLOOKUP(N64,DV!$B$2:$H$136,2,FALSE))*(R64)*0.25,"")</f>
        <v/>
      </c>
      <c r="AB64" s="61" t="str">
        <f>IFERROR((VLOOKUP(N64,DV!$B$2:$H$136,2,FALSE))*(S64)*1.5,"")</f>
        <v/>
      </c>
      <c r="AC64" s="61" t="str">
        <f>IFERROR((VLOOKUP(N64,DV!$B$2:$H$136,2,FALSE))*(T64*2),"")</f>
        <v/>
      </c>
      <c r="AD64" s="12"/>
      <c r="AE64" s="12"/>
      <c r="AF64" s="11"/>
      <c r="AG64" s="11"/>
      <c r="AH64" s="11"/>
      <c r="AI64" s="11"/>
    </row>
    <row r="65" spans="1:35">
      <c r="A65" s="76"/>
      <c r="B65"/>
      <c r="C65" s="89" t="str">
        <f>IF(A65="","",VLOOKUP(B:B,'Paste report here'!M:O,3,FALSE))</f>
        <v/>
      </c>
      <c r="D65" s="90" t="str">
        <f>IF(A65="","",VLOOKUP(B65,CHOOSE({1,2},'Paste report here'!M:M,'Paste report here'!L:L),2,0))</f>
        <v/>
      </c>
      <c r="E65" s="79"/>
      <c r="F65" s="76"/>
      <c r="G65" s="76"/>
      <c r="H65" s="106" t="str">
        <f>IF(A65="","",VLOOKUP(F:F,'Look ups'!F:G,2,FALSE))</f>
        <v/>
      </c>
      <c r="I65" s="106" t="str">
        <f>IF(A65="","",VLOOKUP(B:B,'Paste report here'!M:R,6,FALSE))</f>
        <v/>
      </c>
      <c r="J65" s="106" t="str">
        <f>IF(A65="","",VLOOKUP(B:B,'Paste report here'!M:R,5,FALSE))</f>
        <v/>
      </c>
      <c r="K65" s="106" t="str">
        <f>IF(A65="","",VLOOKUP(L65&amp;P65,'Look ups'!C:D,2,FALSE))</f>
        <v/>
      </c>
      <c r="L65" s="89" t="str">
        <f>IF(A65="","",VLOOKUP(B65,'Paste report here'!M:AA,15,FALSE))</f>
        <v/>
      </c>
      <c r="M65" s="89" t="str">
        <f>IF(A65="","",VLOOKUP(B65,'Paste report here'!M:AA,13,FALSE))</f>
        <v/>
      </c>
      <c r="N65" s="89" t="str">
        <f t="shared" si="3"/>
        <v xml:space="preserve"> </v>
      </c>
      <c r="O65" s="76"/>
      <c r="P65" s="90" t="str">
        <f t="shared" si="1"/>
        <v/>
      </c>
      <c r="Q65" s="77"/>
      <c r="R65" s="77"/>
      <c r="S65" s="77"/>
      <c r="T65" s="77"/>
      <c r="U65" s="84" t="str">
        <f>IFERROR((VLOOKUP(N65,DV!$B$2:$H$136,2,FALSE))*(Q65),"")</f>
        <v/>
      </c>
      <c r="V65" s="83" t="str">
        <f>IFERROR((VLOOKUP(M65,DV!$B$2:$H$136,3,FALSE))*(Q65),"")</f>
        <v/>
      </c>
      <c r="W65" s="83" t="str">
        <f>IFERROR((VLOOKUP(N65,DV!$B$2:$H$136,4,FALSE))*(Q65),"")</f>
        <v/>
      </c>
      <c r="X65" s="87" t="str">
        <f>IFERROR((VLOOKUP(N65,DV!$B$2:$H$136,5,FALSE))*(Q65),"")</f>
        <v/>
      </c>
      <c r="Y65" s="87" t="str">
        <f>IF(Table14[[#This Row],[Academic - Prep]]="without Preparation","£0.00",IFERROR((VLOOKUP(N65,DV!$B$2:$H$136,6,FALSE))*(Q65),""))</f>
        <v/>
      </c>
      <c r="Z65" s="87" t="str">
        <f>IF(Table14[[#This Row],[Academic - Prep]]="with Preparation","£0.00",IFERROR((VLOOKUP(N65,DV!$B$2:$H$136,7,FALSE))*(Q65),""))</f>
        <v/>
      </c>
      <c r="AA65" s="61" t="str">
        <f>IFERROR((VLOOKUP(N65,DV!$B$2:$H$136,2,FALSE))*(R65)*0.25,"")</f>
        <v/>
      </c>
      <c r="AB65" s="61" t="str">
        <f>IFERROR((VLOOKUP(N65,DV!$B$2:$H$136,2,FALSE))*(S65)*1.5,"")</f>
        <v/>
      </c>
      <c r="AC65" s="61" t="str">
        <f>IFERROR((VLOOKUP(N65,DV!$B$2:$H$136,2,FALSE))*(T65*2),"")</f>
        <v/>
      </c>
      <c r="AD65" s="12"/>
      <c r="AE65" s="12"/>
      <c r="AF65" s="11"/>
      <c r="AG65" s="11"/>
      <c r="AH65" s="11"/>
      <c r="AI65" s="11"/>
    </row>
    <row r="66" spans="1:35">
      <c r="A66" s="76"/>
      <c r="B66"/>
      <c r="C66" s="89" t="str">
        <f>IF(A66="","",VLOOKUP(B:B,'Paste report here'!M:O,3,FALSE))</f>
        <v/>
      </c>
      <c r="D66" s="90" t="str">
        <f>IF(A66="","",VLOOKUP(B66,CHOOSE({1,2},'Paste report here'!M:M,'Paste report here'!L:L),2,0))</f>
        <v/>
      </c>
      <c r="E66" s="79"/>
      <c r="F66" s="76"/>
      <c r="G66" s="76"/>
      <c r="H66" s="106" t="str">
        <f>IF(A66="","",VLOOKUP(F:F,'Look ups'!F:G,2,FALSE))</f>
        <v/>
      </c>
      <c r="I66" s="106" t="str">
        <f>IF(A66="","",VLOOKUP(B:B,'Paste report here'!M:R,6,FALSE))</f>
        <v/>
      </c>
      <c r="J66" s="106" t="str">
        <f>IF(A66="","",VLOOKUP(B:B,'Paste report here'!M:R,5,FALSE))</f>
        <v/>
      </c>
      <c r="K66" s="106" t="str">
        <f>IF(A66="","",VLOOKUP(L66&amp;P66,'Look ups'!C:D,2,FALSE))</f>
        <v/>
      </c>
      <c r="L66" s="89" t="str">
        <f>IF(A66="","",VLOOKUP(B66,'Paste report here'!M:AA,15,FALSE))</f>
        <v/>
      </c>
      <c r="M66" s="89" t="str">
        <f>IF(A66="","",VLOOKUP(B66,'Paste report here'!M:AA,13,FALSE))</f>
        <v/>
      </c>
      <c r="N66" s="89" t="str">
        <f t="shared" si="3"/>
        <v xml:space="preserve"> </v>
      </c>
      <c r="O66" s="76"/>
      <c r="P66" s="90" t="str">
        <f t="shared" si="1"/>
        <v/>
      </c>
      <c r="Q66" s="77"/>
      <c r="R66" s="77"/>
      <c r="S66" s="77"/>
      <c r="T66" s="77"/>
      <c r="U66" s="84" t="str">
        <f>IFERROR((VLOOKUP(N66,DV!$B$2:$H$136,2,FALSE))*(Q66),"")</f>
        <v/>
      </c>
      <c r="V66" s="83" t="str">
        <f>IFERROR((VLOOKUP(M66,DV!$B$2:$H$136,3,FALSE))*(Q66),"")</f>
        <v/>
      </c>
      <c r="W66" s="83" t="str">
        <f>IFERROR((VLOOKUP(N66,DV!$B$2:$H$136,4,FALSE))*(Q66),"")</f>
        <v/>
      </c>
      <c r="X66" s="87" t="str">
        <f>IFERROR((VLOOKUP(N66,DV!$B$2:$H$136,5,FALSE))*(Q66),"")</f>
        <v/>
      </c>
      <c r="Y66" s="87" t="str">
        <f>IF(Table14[[#This Row],[Academic - Prep]]="without Preparation","£0.00",IFERROR((VLOOKUP(N66,DV!$B$2:$H$136,6,FALSE))*(Q66),""))</f>
        <v/>
      </c>
      <c r="Z66" s="87" t="str">
        <f>IF(Table14[[#This Row],[Academic - Prep]]="with Preparation","£0.00",IFERROR((VLOOKUP(N66,DV!$B$2:$H$136,7,FALSE))*(Q66),""))</f>
        <v/>
      </c>
      <c r="AA66" s="61" t="str">
        <f>IFERROR((VLOOKUP(N66,DV!$B$2:$H$136,2,FALSE))*(R66)*0.25,"")</f>
        <v/>
      </c>
      <c r="AB66" s="61" t="str">
        <f>IFERROR((VLOOKUP(N66,DV!$B$2:$H$136,2,FALSE))*(S66)*1.5,"")</f>
        <v/>
      </c>
      <c r="AC66" s="61" t="str">
        <f>IFERROR((VLOOKUP(N66,DV!$B$2:$H$136,2,FALSE))*(T66*2),"")</f>
        <v/>
      </c>
      <c r="AD66" s="12"/>
      <c r="AE66" s="12"/>
      <c r="AF66" s="11"/>
      <c r="AG66" s="11"/>
      <c r="AH66" s="11"/>
      <c r="AI66" s="11"/>
    </row>
    <row r="67" spans="1:35">
      <c r="A67" s="76"/>
      <c r="B67"/>
      <c r="C67" s="89" t="str">
        <f>IF(A67="","",VLOOKUP(B:B,'Paste report here'!M:O,3,FALSE))</f>
        <v/>
      </c>
      <c r="D67" s="90" t="str">
        <f>IF(A67="","",VLOOKUP(B67,CHOOSE({1,2},'Paste report here'!M:M,'Paste report here'!L:L),2,0))</f>
        <v/>
      </c>
      <c r="E67" s="79"/>
      <c r="F67" s="76"/>
      <c r="G67" s="76"/>
      <c r="H67" s="106" t="str">
        <f>IF(A67="","",VLOOKUP(F:F,'Look ups'!F:G,2,FALSE))</f>
        <v/>
      </c>
      <c r="I67" s="106" t="str">
        <f>IF(A67="","",VLOOKUP(B:B,'Paste report here'!M:R,6,FALSE))</f>
        <v/>
      </c>
      <c r="J67" s="106" t="str">
        <f>IF(A67="","",VLOOKUP(B:B,'Paste report here'!M:R,5,FALSE))</f>
        <v/>
      </c>
      <c r="K67" s="106" t="str">
        <f>IF(A67="","",VLOOKUP(L67&amp;P67,'Look ups'!C:D,2,FALSE))</f>
        <v/>
      </c>
      <c r="L67" s="89" t="str">
        <f>IF(A67="","",VLOOKUP(B67,'Paste report here'!M:AA,15,FALSE))</f>
        <v/>
      </c>
      <c r="M67" s="89" t="str">
        <f>IF(A67="","",VLOOKUP(B67,'Paste report here'!M:AA,13,FALSE))</f>
        <v/>
      </c>
      <c r="N67" s="89" t="str">
        <f t="shared" si="3"/>
        <v xml:space="preserve"> </v>
      </c>
      <c r="O67" s="76"/>
      <c r="P67" s="90" t="str">
        <f t="shared" si="1"/>
        <v/>
      </c>
      <c r="Q67" s="77"/>
      <c r="R67" s="77"/>
      <c r="S67" s="77"/>
      <c r="T67" s="77"/>
      <c r="U67" s="84" t="str">
        <f>IFERROR((VLOOKUP(N67,DV!$B$2:$H$136,2,FALSE))*(Q67),"")</f>
        <v/>
      </c>
      <c r="V67" s="83" t="str">
        <f>IFERROR((VLOOKUP(M67,DV!$B$2:$H$136,3,FALSE))*(Q67),"")</f>
        <v/>
      </c>
      <c r="W67" s="83" t="str">
        <f>IFERROR((VLOOKUP(N67,DV!$B$2:$H$136,4,FALSE))*(Q67),"")</f>
        <v/>
      </c>
      <c r="X67" s="87" t="str">
        <f>IFERROR((VLOOKUP(N67,DV!$B$2:$H$136,5,FALSE))*(Q67),"")</f>
        <v/>
      </c>
      <c r="Y67" s="87" t="str">
        <f>IF(Table14[[#This Row],[Academic - Prep]]="without Preparation","£0.00",IFERROR((VLOOKUP(N67,DV!$B$2:$H$136,6,FALSE))*(Q67),""))</f>
        <v/>
      </c>
      <c r="Z67" s="87" t="str">
        <f>IF(Table14[[#This Row],[Academic - Prep]]="with Preparation","£0.00",IFERROR((VLOOKUP(N67,DV!$B$2:$H$136,7,FALSE))*(Q67),""))</f>
        <v/>
      </c>
      <c r="AA67" s="61" t="str">
        <f>IFERROR((VLOOKUP(N67,DV!$B$2:$H$136,2,FALSE))*(R67)*0.25,"")</f>
        <v/>
      </c>
      <c r="AB67" s="61" t="str">
        <f>IFERROR((VLOOKUP(N67,DV!$B$2:$H$136,2,FALSE))*(S67)*1.5,"")</f>
        <v/>
      </c>
      <c r="AC67" s="61" t="str">
        <f>IFERROR((VLOOKUP(N67,DV!$B$2:$H$136,2,FALSE))*(T67*2),"")</f>
        <v/>
      </c>
      <c r="AD67" s="12"/>
      <c r="AE67" s="12"/>
      <c r="AF67" s="11"/>
      <c r="AG67" s="11"/>
      <c r="AH67" s="11"/>
      <c r="AI67" s="11"/>
    </row>
    <row r="68" spans="1:35">
      <c r="A68" s="76"/>
      <c r="B68"/>
      <c r="C68" s="89" t="str">
        <f>IF(A68="","",VLOOKUP(B:B,'Paste report here'!M:O,3,FALSE))</f>
        <v/>
      </c>
      <c r="D68" s="90" t="str">
        <f>IF(A68="","",VLOOKUP(B68,CHOOSE({1,2},'Paste report here'!M:M,'Paste report here'!L:L),2,0))</f>
        <v/>
      </c>
      <c r="E68" s="79"/>
      <c r="F68" s="76"/>
      <c r="G68" s="76"/>
      <c r="H68" s="106" t="str">
        <f>IF(A68="","",VLOOKUP(F:F,'Look ups'!F:G,2,FALSE))</f>
        <v/>
      </c>
      <c r="I68" s="106" t="str">
        <f>IF(A68="","",VLOOKUP(B:B,'Paste report here'!M:R,6,FALSE))</f>
        <v/>
      </c>
      <c r="J68" s="106" t="str">
        <f>IF(A68="","",VLOOKUP(B:B,'Paste report here'!M:R,5,FALSE))</f>
        <v/>
      </c>
      <c r="K68" s="106" t="str">
        <f>IF(A68="","",VLOOKUP(L68&amp;P68,'Look ups'!C:D,2,FALSE))</f>
        <v/>
      </c>
      <c r="L68" s="89" t="str">
        <f>IF(A68="","",VLOOKUP(B68,'Paste report here'!M:AA,15,FALSE))</f>
        <v/>
      </c>
      <c r="M68" s="89" t="str">
        <f>IF(A68="","",VLOOKUP(B68,'Paste report here'!M:AA,13,FALSE))</f>
        <v/>
      </c>
      <c r="N68" s="89" t="str">
        <f t="shared" si="3"/>
        <v xml:space="preserve"> </v>
      </c>
      <c r="O68" s="76"/>
      <c r="P68" s="90" t="str">
        <f t="shared" ref="P68:P131" si="4">IF(A68="","",IF(L68="MPL","with preparation",IF(MID(M68,6,3)="MPL","with preparation",IF(L68="NQL","with preparation","without preparation"))))</f>
        <v/>
      </c>
      <c r="Q68" s="77"/>
      <c r="R68" s="77"/>
      <c r="S68" s="77"/>
      <c r="T68" s="77"/>
      <c r="U68" s="84" t="str">
        <f>IFERROR((VLOOKUP(N68,DV!$B$2:$H$136,2,FALSE))*(Q68),"")</f>
        <v/>
      </c>
      <c r="V68" s="83" t="str">
        <f>IFERROR((VLOOKUP(M68,DV!$B$2:$H$136,3,FALSE))*(Q68),"")</f>
        <v/>
      </c>
      <c r="W68" s="83" t="str">
        <f>IFERROR((VLOOKUP(N68,DV!$B$2:$H$136,4,FALSE))*(Q68),"")</f>
        <v/>
      </c>
      <c r="X68" s="87" t="str">
        <f>IFERROR((VLOOKUP(N68,DV!$B$2:$H$136,5,FALSE))*(Q68),"")</f>
        <v/>
      </c>
      <c r="Y68" s="87" t="str">
        <f>IF(Table14[[#This Row],[Academic - Prep]]="without Preparation","£0.00",IFERROR((VLOOKUP(N68,DV!$B$2:$H$136,6,FALSE))*(Q68),""))</f>
        <v/>
      </c>
      <c r="Z68" s="87" t="str">
        <f>IF(Table14[[#This Row],[Academic - Prep]]="with Preparation","£0.00",IFERROR((VLOOKUP(N68,DV!$B$2:$H$136,7,FALSE))*(Q68),""))</f>
        <v/>
      </c>
      <c r="AA68" s="61" t="str">
        <f>IFERROR((VLOOKUP(N68,DV!$B$2:$H$136,2,FALSE))*(R68)*0.25,"")</f>
        <v/>
      </c>
      <c r="AB68" s="61" t="str">
        <f>IFERROR((VLOOKUP(N68,DV!$B$2:$H$136,2,FALSE))*(S68)*1.5,"")</f>
        <v/>
      </c>
      <c r="AC68" s="61" t="str">
        <f>IFERROR((VLOOKUP(N68,DV!$B$2:$H$136,2,FALSE))*(T68*2),"")</f>
        <v/>
      </c>
      <c r="AD68" s="12"/>
      <c r="AE68" s="12"/>
      <c r="AF68" s="11"/>
      <c r="AG68" s="11"/>
      <c r="AH68" s="11"/>
      <c r="AI68" s="11"/>
    </row>
    <row r="69" spans="1:35">
      <c r="A69" s="76"/>
      <c r="B69"/>
      <c r="C69" s="89" t="str">
        <f>IF(A69="","",VLOOKUP(B:B,'Paste report here'!M:O,3,FALSE))</f>
        <v/>
      </c>
      <c r="D69" s="90" t="str">
        <f>IF(A69="","",VLOOKUP(B69,CHOOSE({1,2},'Paste report here'!M:M,'Paste report here'!L:L),2,0))</f>
        <v/>
      </c>
      <c r="E69" s="79"/>
      <c r="F69" s="76"/>
      <c r="G69" s="76"/>
      <c r="H69" s="106" t="str">
        <f>IF(A69="","",VLOOKUP(F:F,'Look ups'!F:G,2,FALSE))</f>
        <v/>
      </c>
      <c r="I69" s="106" t="str">
        <f>IF(A69="","",VLOOKUP(B:B,'Paste report here'!M:R,6,FALSE))</f>
        <v/>
      </c>
      <c r="J69" s="106" t="str">
        <f>IF(A69="","",VLOOKUP(B:B,'Paste report here'!M:R,5,FALSE))</f>
        <v/>
      </c>
      <c r="K69" s="106" t="str">
        <f>IF(A69="","",VLOOKUP(L69&amp;P69,'Look ups'!C:D,2,FALSE))</f>
        <v/>
      </c>
      <c r="L69" s="89" t="str">
        <f>IF(A69="","",VLOOKUP(B69,'Paste report here'!M:AA,15,FALSE))</f>
        <v/>
      </c>
      <c r="M69" s="89" t="str">
        <f>IF(A69="","",VLOOKUP(B69,'Paste report here'!M:AA,13,FALSE))</f>
        <v/>
      </c>
      <c r="N69" s="89" t="str">
        <f t="shared" si="3"/>
        <v xml:space="preserve"> </v>
      </c>
      <c r="O69" s="76"/>
      <c r="P69" s="90" t="str">
        <f t="shared" si="4"/>
        <v/>
      </c>
      <c r="Q69" s="77"/>
      <c r="R69" s="77"/>
      <c r="S69" s="77"/>
      <c r="T69" s="77"/>
      <c r="U69" s="84" t="str">
        <f>IFERROR((VLOOKUP(N69,DV!$B$2:$H$136,2,FALSE))*(Q69),"")</f>
        <v/>
      </c>
      <c r="V69" s="83" t="str">
        <f>IFERROR((VLOOKUP(M69,DV!$B$2:$H$136,3,FALSE))*(Q69),"")</f>
        <v/>
      </c>
      <c r="W69" s="83" t="str">
        <f>IFERROR((VLOOKUP(N69,DV!$B$2:$H$136,4,FALSE))*(Q69),"")</f>
        <v/>
      </c>
      <c r="X69" s="87" t="str">
        <f>IFERROR((VLOOKUP(N69,DV!$B$2:$H$136,5,FALSE))*(Q69),"")</f>
        <v/>
      </c>
      <c r="Y69" s="87" t="str">
        <f>IF(Table14[[#This Row],[Academic - Prep]]="without Preparation","£0.00",IFERROR((VLOOKUP(N69,DV!$B$2:$H$136,6,FALSE))*(Q69),""))</f>
        <v/>
      </c>
      <c r="Z69" s="87" t="str">
        <f>IF(Table14[[#This Row],[Academic - Prep]]="with Preparation","£0.00",IFERROR((VLOOKUP(N69,DV!$B$2:$H$136,7,FALSE))*(Q69),""))</f>
        <v/>
      </c>
      <c r="AA69" s="61" t="str">
        <f>IFERROR((VLOOKUP(N69,DV!$B$2:$H$136,2,FALSE))*(R69)*0.25,"")</f>
        <v/>
      </c>
      <c r="AB69" s="61" t="str">
        <f>IFERROR((VLOOKUP(N69,DV!$B$2:$H$136,2,FALSE))*(S69)*1.5,"")</f>
        <v/>
      </c>
      <c r="AC69" s="61" t="str">
        <f>IFERROR((VLOOKUP(N69,DV!$B$2:$H$136,2,FALSE))*(T69*2),"")</f>
        <v/>
      </c>
      <c r="AD69" s="12"/>
      <c r="AE69" s="12"/>
      <c r="AF69" s="11"/>
      <c r="AG69" s="11"/>
      <c r="AH69" s="11"/>
      <c r="AI69" s="11"/>
    </row>
    <row r="70" spans="1:35">
      <c r="A70" s="76"/>
      <c r="B70"/>
      <c r="C70" s="89" t="str">
        <f>IF(A70="","",VLOOKUP(B:B,'Paste report here'!M:O,3,FALSE))</f>
        <v/>
      </c>
      <c r="D70" s="90" t="str">
        <f>IF(A70="","",VLOOKUP(B70,CHOOSE({1,2},'Paste report here'!M:M,'Paste report here'!L:L),2,0))</f>
        <v/>
      </c>
      <c r="E70" s="79"/>
      <c r="F70" s="76"/>
      <c r="G70" s="76"/>
      <c r="H70" s="106" t="str">
        <f>IF(A70="","",VLOOKUP(F:F,'Look ups'!F:G,2,FALSE))</f>
        <v/>
      </c>
      <c r="I70" s="106" t="str">
        <f>IF(A70="","",VLOOKUP(B:B,'Paste report here'!M:R,6,FALSE))</f>
        <v/>
      </c>
      <c r="J70" s="106" t="str">
        <f>IF(A70="","",VLOOKUP(B:B,'Paste report here'!M:R,5,FALSE))</f>
        <v/>
      </c>
      <c r="K70" s="106" t="str">
        <f>IF(A70="","",VLOOKUP(L70&amp;P70,'Look ups'!C:D,2,FALSE))</f>
        <v/>
      </c>
      <c r="L70" s="89" t="str">
        <f>IF(A70="","",VLOOKUP(B70,'Paste report here'!M:AA,15,FALSE))</f>
        <v/>
      </c>
      <c r="M70" s="89" t="str">
        <f>IF(A70="","",VLOOKUP(B70,'Paste report here'!M:AA,13,FALSE))</f>
        <v/>
      </c>
      <c r="N70" s="89" t="str">
        <f t="shared" si="3"/>
        <v xml:space="preserve"> </v>
      </c>
      <c r="O70" s="76"/>
      <c r="P70" s="90" t="str">
        <f t="shared" si="4"/>
        <v/>
      </c>
      <c r="Q70" s="77"/>
      <c r="R70" s="77"/>
      <c r="S70" s="77"/>
      <c r="T70" s="77"/>
      <c r="U70" s="84" t="str">
        <f>IFERROR((VLOOKUP(N70,DV!$B$2:$H$136,2,FALSE))*(Q70),"")</f>
        <v/>
      </c>
      <c r="V70" s="83" t="str">
        <f>IFERROR((VLOOKUP(M70,DV!$B$2:$H$136,3,FALSE))*(Q70),"")</f>
        <v/>
      </c>
      <c r="W70" s="83" t="str">
        <f>IFERROR((VLOOKUP(N70,DV!$B$2:$H$136,4,FALSE))*(Q70),"")</f>
        <v/>
      </c>
      <c r="X70" s="87" t="str">
        <f>IFERROR((VLOOKUP(N70,DV!$B$2:$H$136,5,FALSE))*(Q70),"")</f>
        <v/>
      </c>
      <c r="Y70" s="87" t="str">
        <f>IF(Table14[[#This Row],[Academic - Prep]]="without Preparation","£0.00",IFERROR((VLOOKUP(N70,DV!$B$2:$H$136,6,FALSE))*(Q70),""))</f>
        <v/>
      </c>
      <c r="Z70" s="87" t="str">
        <f>IF(Table14[[#This Row],[Academic - Prep]]="with Preparation","£0.00",IFERROR((VLOOKUP(N70,DV!$B$2:$H$136,7,FALSE))*(Q70),""))</f>
        <v/>
      </c>
      <c r="AA70" s="61" t="str">
        <f>IFERROR((VLOOKUP(N70,DV!$B$2:$H$136,2,FALSE))*(R70)*0.25,"")</f>
        <v/>
      </c>
      <c r="AB70" s="61" t="str">
        <f>IFERROR((VLOOKUP(N70,DV!$B$2:$H$136,2,FALSE))*(S70)*1.5,"")</f>
        <v/>
      </c>
      <c r="AC70" s="61" t="str">
        <f>IFERROR((VLOOKUP(N70,DV!$B$2:$H$136,2,FALSE))*(T70*2),"")</f>
        <v/>
      </c>
      <c r="AD70" s="12"/>
      <c r="AE70" s="12"/>
      <c r="AF70" s="11"/>
      <c r="AG70" s="11"/>
      <c r="AH70" s="11"/>
      <c r="AI70" s="11"/>
    </row>
    <row r="71" spans="1:35">
      <c r="A71" s="76"/>
      <c r="B71"/>
      <c r="C71" s="89" t="str">
        <f>IF(A71="","",VLOOKUP(B:B,'Paste report here'!M:O,3,FALSE))</f>
        <v/>
      </c>
      <c r="D71" s="90" t="str">
        <f>IF(A71="","",VLOOKUP(B71,CHOOSE({1,2},'Paste report here'!M:M,'Paste report here'!L:L),2,0))</f>
        <v/>
      </c>
      <c r="E71" s="79"/>
      <c r="F71" s="76"/>
      <c r="G71" s="76"/>
      <c r="H71" s="106" t="str">
        <f>IF(A71="","",VLOOKUP(F:F,'Look ups'!F:G,2,FALSE))</f>
        <v/>
      </c>
      <c r="I71" s="106" t="str">
        <f>IF(A71="","",VLOOKUP(B:B,'Paste report here'!M:R,6,FALSE))</f>
        <v/>
      </c>
      <c r="J71" s="106" t="str">
        <f>IF(A71="","",VLOOKUP(B:B,'Paste report here'!M:R,5,FALSE))</f>
        <v/>
      </c>
      <c r="K71" s="106" t="str">
        <f>IF(A71="","",VLOOKUP(L71&amp;P71,'Look ups'!C:D,2,FALSE))</f>
        <v/>
      </c>
      <c r="L71" s="89" t="str">
        <f>IF(A71="","",VLOOKUP(B71,'Paste report here'!M:AA,15,FALSE))</f>
        <v/>
      </c>
      <c r="M71" s="89" t="str">
        <f>IF(A71="","",VLOOKUP(B71,'Paste report here'!M:AA,13,FALSE))</f>
        <v/>
      </c>
      <c r="N71" s="89" t="str">
        <f t="shared" si="3"/>
        <v xml:space="preserve"> </v>
      </c>
      <c r="O71" s="76"/>
      <c r="P71" s="90" t="str">
        <f t="shared" si="4"/>
        <v/>
      </c>
      <c r="Q71" s="77"/>
      <c r="R71" s="77"/>
      <c r="S71" s="77"/>
      <c r="T71" s="77"/>
      <c r="U71" s="84" t="str">
        <f>IFERROR((VLOOKUP(N71,DV!$B$2:$H$136,2,FALSE))*(Q71),"")</f>
        <v/>
      </c>
      <c r="V71" s="83" t="str">
        <f>IFERROR((VLOOKUP(M71,DV!$B$2:$H$136,3,FALSE))*(Q71),"")</f>
        <v/>
      </c>
      <c r="W71" s="83" t="str">
        <f>IFERROR((VLOOKUP(N71,DV!$B$2:$H$136,4,FALSE))*(Q71),"")</f>
        <v/>
      </c>
      <c r="X71" s="87" t="str">
        <f>IFERROR((VLOOKUP(N71,DV!$B$2:$H$136,5,FALSE))*(Q71),"")</f>
        <v/>
      </c>
      <c r="Y71" s="87" t="str">
        <f>IF(Table14[[#This Row],[Academic - Prep]]="without Preparation","£0.00",IFERROR((VLOOKUP(N71,DV!$B$2:$H$136,6,FALSE))*(Q71),""))</f>
        <v/>
      </c>
      <c r="Z71" s="87" t="str">
        <f>IF(Table14[[#This Row],[Academic - Prep]]="with Preparation","£0.00",IFERROR((VLOOKUP(N71,DV!$B$2:$H$136,7,FALSE))*(Q71),""))</f>
        <v/>
      </c>
      <c r="AA71" s="61" t="str">
        <f>IFERROR((VLOOKUP(N71,DV!$B$2:$H$136,2,FALSE))*(R71)*0.25,"")</f>
        <v/>
      </c>
      <c r="AB71" s="61" t="str">
        <f>IFERROR((VLOOKUP(N71,DV!$B$2:$H$136,2,FALSE))*(S71)*1.5,"")</f>
        <v/>
      </c>
      <c r="AC71" s="61" t="str">
        <f>IFERROR((VLOOKUP(N71,DV!$B$2:$H$136,2,FALSE))*(T71*2),"")</f>
        <v/>
      </c>
      <c r="AD71" s="12"/>
      <c r="AE71" s="12"/>
      <c r="AF71" s="11"/>
      <c r="AG71" s="11"/>
      <c r="AH71" s="11"/>
      <c r="AI71" s="11"/>
    </row>
    <row r="72" spans="1:35">
      <c r="A72" s="76"/>
      <c r="B72"/>
      <c r="C72" s="89" t="str">
        <f>IF(A72="","",VLOOKUP(B:B,'Paste report here'!M:O,3,FALSE))</f>
        <v/>
      </c>
      <c r="D72" s="90" t="str">
        <f>IF(A72="","",VLOOKUP(B72,CHOOSE({1,2},'Paste report here'!M:M,'Paste report here'!L:L),2,0))</f>
        <v/>
      </c>
      <c r="E72" s="79"/>
      <c r="F72" s="76"/>
      <c r="G72" s="76"/>
      <c r="H72" s="106" t="str">
        <f>IF(A72="","",VLOOKUP(F:F,'Look ups'!F:G,2,FALSE))</f>
        <v/>
      </c>
      <c r="I72" s="106" t="str">
        <f>IF(A72="","",VLOOKUP(B:B,'Paste report here'!M:R,6,FALSE))</f>
        <v/>
      </c>
      <c r="J72" s="106" t="str">
        <f>IF(A72="","",VLOOKUP(B:B,'Paste report here'!M:R,5,FALSE))</f>
        <v/>
      </c>
      <c r="K72" s="106" t="str">
        <f>IF(A72="","",VLOOKUP(L72&amp;P72,'Look ups'!C:D,2,FALSE))</f>
        <v/>
      </c>
      <c r="L72" s="89" t="str">
        <f>IF(A72="","",VLOOKUP(B72,'Paste report here'!M:AA,15,FALSE))</f>
        <v/>
      </c>
      <c r="M72" s="89" t="str">
        <f>IF(A72="","",VLOOKUP(B72,'Paste report here'!M:AA,13,FALSE))</f>
        <v/>
      </c>
      <c r="N72" s="89" t="str">
        <f t="shared" si="3"/>
        <v xml:space="preserve"> </v>
      </c>
      <c r="O72" s="76"/>
      <c r="P72" s="90" t="str">
        <f t="shared" si="4"/>
        <v/>
      </c>
      <c r="Q72" s="77"/>
      <c r="R72" s="77"/>
      <c r="S72" s="77"/>
      <c r="T72" s="77"/>
      <c r="U72" s="84" t="str">
        <f>IFERROR((VLOOKUP(N72,DV!$B$2:$H$136,2,FALSE))*(Q72),"")</f>
        <v/>
      </c>
      <c r="V72" s="83" t="str">
        <f>IFERROR((VLOOKUP(M72,DV!$B$2:$H$136,3,FALSE))*(Q72),"")</f>
        <v/>
      </c>
      <c r="W72" s="83" t="str">
        <f>IFERROR((VLOOKUP(N72,DV!$B$2:$H$136,4,FALSE))*(Q72),"")</f>
        <v/>
      </c>
      <c r="X72" s="87" t="str">
        <f>IFERROR((VLOOKUP(N72,DV!$B$2:$H$136,5,FALSE))*(Q72),"")</f>
        <v/>
      </c>
      <c r="Y72" s="87" t="str">
        <f>IF(Table14[[#This Row],[Academic - Prep]]="without Preparation","£0.00",IFERROR((VLOOKUP(N72,DV!$B$2:$H$136,6,FALSE))*(Q72),""))</f>
        <v/>
      </c>
      <c r="Z72" s="87" t="str">
        <f>IF(Table14[[#This Row],[Academic - Prep]]="with Preparation","£0.00",IFERROR((VLOOKUP(N72,DV!$B$2:$H$136,7,FALSE))*(Q72),""))</f>
        <v/>
      </c>
      <c r="AA72" s="61" t="str">
        <f>IFERROR((VLOOKUP(N72,DV!$B$2:$H$136,2,FALSE))*(R72)*0.25,"")</f>
        <v/>
      </c>
      <c r="AB72" s="61" t="str">
        <f>IFERROR((VLOOKUP(N72,DV!$B$2:$H$136,2,FALSE))*(S72)*1.5,"")</f>
        <v/>
      </c>
      <c r="AC72" s="61" t="str">
        <f>IFERROR((VLOOKUP(N72,DV!$B$2:$H$136,2,FALSE))*(T72*2),"")</f>
        <v/>
      </c>
      <c r="AD72" s="12"/>
      <c r="AE72" s="12"/>
      <c r="AF72" s="11"/>
      <c r="AG72" s="11"/>
      <c r="AH72" s="11"/>
      <c r="AI72" s="11"/>
    </row>
    <row r="73" spans="1:35">
      <c r="A73" s="76"/>
      <c r="B73"/>
      <c r="C73" s="89" t="str">
        <f>IF(A73="","",VLOOKUP(B:B,'Paste report here'!M:O,3,FALSE))</f>
        <v/>
      </c>
      <c r="D73" s="90" t="str">
        <f>IF(A73="","",VLOOKUP(B73,CHOOSE({1,2},'Paste report here'!M:M,'Paste report here'!L:L),2,0))</f>
        <v/>
      </c>
      <c r="E73" s="79"/>
      <c r="F73" s="76"/>
      <c r="G73" s="76"/>
      <c r="H73" s="106" t="str">
        <f>IF(A73="","",VLOOKUP(F:F,'Look ups'!F:G,2,FALSE))</f>
        <v/>
      </c>
      <c r="I73" s="106" t="str">
        <f>IF(A73="","",VLOOKUP(B:B,'Paste report here'!M:R,6,FALSE))</f>
        <v/>
      </c>
      <c r="J73" s="106" t="str">
        <f>IF(A73="","",VLOOKUP(B:B,'Paste report here'!M:R,5,FALSE))</f>
        <v/>
      </c>
      <c r="K73" s="106" t="str">
        <f>IF(A73="","",VLOOKUP(L73&amp;P73,'Look ups'!C:D,2,FALSE))</f>
        <v/>
      </c>
      <c r="L73" s="89" t="str">
        <f>IF(A73="","",VLOOKUP(B73,'Paste report here'!M:AA,15,FALSE))</f>
        <v/>
      </c>
      <c r="M73" s="89" t="str">
        <f>IF(A73="","",VLOOKUP(B73,'Paste report here'!M:AA,13,FALSE))</f>
        <v/>
      </c>
      <c r="N73" s="89" t="str">
        <f t="shared" si="3"/>
        <v xml:space="preserve"> </v>
      </c>
      <c r="O73" s="76"/>
      <c r="P73" s="90" t="str">
        <f t="shared" si="4"/>
        <v/>
      </c>
      <c r="Q73" s="77"/>
      <c r="R73" s="77"/>
      <c r="S73" s="77"/>
      <c r="T73" s="77"/>
      <c r="U73" s="84" t="str">
        <f>IFERROR((VLOOKUP(N73,DV!$B$2:$H$136,2,FALSE))*(Q73),"")</f>
        <v/>
      </c>
      <c r="V73" s="83" t="str">
        <f>IFERROR((VLOOKUP(M73,DV!$B$2:$H$136,3,FALSE))*(Q73),"")</f>
        <v/>
      </c>
      <c r="W73" s="83" t="str">
        <f>IFERROR((VLOOKUP(N73,DV!$B$2:$H$136,4,FALSE))*(Q73),"")</f>
        <v/>
      </c>
      <c r="X73" s="87" t="str">
        <f>IFERROR((VLOOKUP(N73,DV!$B$2:$H$136,5,FALSE))*(Q73),"")</f>
        <v/>
      </c>
      <c r="Y73" s="87" t="str">
        <f>IF(Table14[[#This Row],[Academic - Prep]]="without Preparation","£0.00",IFERROR((VLOOKUP(N73,DV!$B$2:$H$136,6,FALSE))*(Q73),""))</f>
        <v/>
      </c>
      <c r="Z73" s="87" t="str">
        <f>IF(Table14[[#This Row],[Academic - Prep]]="with Preparation","£0.00",IFERROR((VLOOKUP(N73,DV!$B$2:$H$136,7,FALSE))*(Q73),""))</f>
        <v/>
      </c>
      <c r="AA73" s="61" t="str">
        <f>IFERROR((VLOOKUP(N73,DV!$B$2:$H$136,2,FALSE))*(R73)*0.25,"")</f>
        <v/>
      </c>
      <c r="AB73" s="61" t="str">
        <f>IFERROR((VLOOKUP(N73,DV!$B$2:$H$136,2,FALSE))*(S73)*1.5,"")</f>
        <v/>
      </c>
      <c r="AC73" s="61" t="str">
        <f>IFERROR((VLOOKUP(N73,DV!$B$2:$H$136,2,FALSE))*(T73*2),"")</f>
        <v/>
      </c>
      <c r="AD73" s="12"/>
      <c r="AE73" s="12"/>
      <c r="AF73" s="11"/>
      <c r="AG73" s="11"/>
      <c r="AH73" s="11"/>
      <c r="AI73" s="11"/>
    </row>
    <row r="74" spans="1:35">
      <c r="A74" s="76"/>
      <c r="B74"/>
      <c r="C74" s="89" t="str">
        <f>IF(A74="","",VLOOKUP(B:B,'Paste report here'!M:O,3,FALSE))</f>
        <v/>
      </c>
      <c r="D74" s="90" t="str">
        <f>IF(A74="","",VLOOKUP(B74,CHOOSE({1,2},'Paste report here'!M:M,'Paste report here'!L:L),2,0))</f>
        <v/>
      </c>
      <c r="E74" s="79"/>
      <c r="F74" s="76"/>
      <c r="G74" s="76"/>
      <c r="H74" s="106" t="str">
        <f>IF(A74="","",VLOOKUP(F:F,'Look ups'!F:G,2,FALSE))</f>
        <v/>
      </c>
      <c r="I74" s="106" t="str">
        <f>IF(A74="","",VLOOKUP(B:B,'Paste report here'!M:R,6,FALSE))</f>
        <v/>
      </c>
      <c r="J74" s="106" t="str">
        <f>IF(A74="","",VLOOKUP(B:B,'Paste report here'!M:R,5,FALSE))</f>
        <v/>
      </c>
      <c r="K74" s="106" t="str">
        <f>IF(A74="","",VLOOKUP(L74&amp;P74,'Look ups'!C:D,2,FALSE))</f>
        <v/>
      </c>
      <c r="L74" s="89" t="str">
        <f>IF(A74="","",VLOOKUP(B74,'Paste report here'!M:AA,15,FALSE))</f>
        <v/>
      </c>
      <c r="M74" s="89" t="str">
        <f>IF(A74="","",VLOOKUP(B74,'Paste report here'!M:AA,13,FALSE))</f>
        <v/>
      </c>
      <c r="N74" s="89" t="str">
        <f t="shared" si="3"/>
        <v xml:space="preserve"> </v>
      </c>
      <c r="O74" s="76"/>
      <c r="P74" s="90" t="str">
        <f t="shared" si="4"/>
        <v/>
      </c>
      <c r="Q74" s="77"/>
      <c r="R74" s="77"/>
      <c r="S74" s="77"/>
      <c r="T74" s="77"/>
      <c r="U74" s="84" t="str">
        <f>IFERROR((VLOOKUP(N74,DV!$B$2:$H$136,2,FALSE))*(Q74),"")</f>
        <v/>
      </c>
      <c r="V74" s="83" t="str">
        <f>IFERROR((VLOOKUP(M74,DV!$B$2:$H$136,3,FALSE))*(Q74),"")</f>
        <v/>
      </c>
      <c r="W74" s="83" t="str">
        <f>IFERROR((VLOOKUP(N74,DV!$B$2:$H$136,4,FALSE))*(Q74),"")</f>
        <v/>
      </c>
      <c r="X74" s="87" t="str">
        <f>IFERROR((VLOOKUP(N74,DV!$B$2:$H$136,5,FALSE))*(Q74),"")</f>
        <v/>
      </c>
      <c r="Y74" s="87" t="str">
        <f>IF(Table14[[#This Row],[Academic - Prep]]="without Preparation","£0.00",IFERROR((VLOOKUP(N74,DV!$B$2:$H$136,6,FALSE))*(Q74),""))</f>
        <v/>
      </c>
      <c r="Z74" s="87" t="str">
        <f>IF(Table14[[#This Row],[Academic - Prep]]="with Preparation","£0.00",IFERROR((VLOOKUP(N74,DV!$B$2:$H$136,7,FALSE))*(Q74),""))</f>
        <v/>
      </c>
      <c r="AA74" s="61" t="str">
        <f>IFERROR((VLOOKUP(N74,DV!$B$2:$H$136,2,FALSE))*(R74)*0.25,"")</f>
        <v/>
      </c>
      <c r="AB74" s="61" t="str">
        <f>IFERROR((VLOOKUP(N74,DV!$B$2:$H$136,2,FALSE))*(S74)*1.5,"")</f>
        <v/>
      </c>
      <c r="AC74" s="61" t="str">
        <f>IFERROR((VLOOKUP(N74,DV!$B$2:$H$136,2,FALSE))*(T74*2),"")</f>
        <v/>
      </c>
      <c r="AD74" s="12"/>
      <c r="AE74" s="12"/>
      <c r="AF74" s="11"/>
      <c r="AG74" s="11"/>
      <c r="AH74" s="11"/>
      <c r="AI74" s="11"/>
    </row>
    <row r="75" spans="1:35">
      <c r="A75" s="76"/>
      <c r="B75"/>
      <c r="C75" s="89" t="str">
        <f>IF(A75="","",VLOOKUP(B:B,'Paste report here'!M:O,3,FALSE))</f>
        <v/>
      </c>
      <c r="D75" s="90" t="str">
        <f>IF(A75="","",VLOOKUP(B75,CHOOSE({1,2},'Paste report here'!M:M,'Paste report here'!L:L),2,0))</f>
        <v/>
      </c>
      <c r="E75" s="79"/>
      <c r="F75" s="76"/>
      <c r="G75" s="76"/>
      <c r="H75" s="106" t="str">
        <f>IF(A75="","",VLOOKUP(F:F,'Look ups'!F:G,2,FALSE))</f>
        <v/>
      </c>
      <c r="I75" s="106" t="str">
        <f>IF(A75="","",VLOOKUP(B:B,'Paste report here'!M:R,6,FALSE))</f>
        <v/>
      </c>
      <c r="J75" s="106" t="str">
        <f>IF(A75="","",VLOOKUP(B:B,'Paste report here'!M:R,5,FALSE))</f>
        <v/>
      </c>
      <c r="K75" s="106" t="str">
        <f>IF(A75="","",VLOOKUP(L75&amp;P75,'Look ups'!C:D,2,FALSE))</f>
        <v/>
      </c>
      <c r="L75" s="89" t="str">
        <f>IF(A75="","",VLOOKUP(B75,'Paste report here'!M:AA,15,FALSE))</f>
        <v/>
      </c>
      <c r="M75" s="89" t="str">
        <f>IF(A75="","",VLOOKUP(B75,'Paste report here'!M:AA,13,FALSE))</f>
        <v/>
      </c>
      <c r="N75" s="89" t="str">
        <f t="shared" si="3"/>
        <v xml:space="preserve"> </v>
      </c>
      <c r="O75" s="76"/>
      <c r="P75" s="90" t="str">
        <f t="shared" si="4"/>
        <v/>
      </c>
      <c r="Q75" s="77"/>
      <c r="R75" s="77"/>
      <c r="S75" s="77"/>
      <c r="T75" s="77"/>
      <c r="U75" s="84" t="str">
        <f>IFERROR((VLOOKUP(N75,DV!$B$2:$H$136,2,FALSE))*(Q75),"")</f>
        <v/>
      </c>
      <c r="V75" s="83" t="str">
        <f>IFERROR((VLOOKUP(M75,DV!$B$2:$H$136,3,FALSE))*(Q75),"")</f>
        <v/>
      </c>
      <c r="W75" s="83" t="str">
        <f>IFERROR((VLOOKUP(N75,DV!$B$2:$H$136,4,FALSE))*(Q75),"")</f>
        <v/>
      </c>
      <c r="X75" s="87" t="str">
        <f>IFERROR((VLOOKUP(N75,DV!$B$2:$H$136,5,FALSE))*(Q75),"")</f>
        <v/>
      </c>
      <c r="Y75" s="87" t="str">
        <f>IF(Table14[[#This Row],[Academic - Prep]]="without Preparation","£0.00",IFERROR((VLOOKUP(N75,DV!$B$2:$H$136,6,FALSE))*(Q75),""))</f>
        <v/>
      </c>
      <c r="Z75" s="87" t="str">
        <f>IF(Table14[[#This Row],[Academic - Prep]]="with Preparation","£0.00",IFERROR((VLOOKUP(N75,DV!$B$2:$H$136,7,FALSE))*(Q75),""))</f>
        <v/>
      </c>
      <c r="AA75" s="61" t="str">
        <f>IFERROR((VLOOKUP(N75,DV!$B$2:$H$136,2,FALSE))*(R75)*0.25,"")</f>
        <v/>
      </c>
      <c r="AB75" s="61" t="str">
        <f>IFERROR((VLOOKUP(N75,DV!$B$2:$H$136,2,FALSE))*(S75)*1.5,"")</f>
        <v/>
      </c>
      <c r="AC75" s="61" t="str">
        <f>IFERROR((VLOOKUP(N75,DV!$B$2:$H$136,2,FALSE))*(T75*2),"")</f>
        <v/>
      </c>
      <c r="AD75" s="12"/>
      <c r="AE75" s="12"/>
      <c r="AF75" s="11"/>
      <c r="AG75" s="11"/>
      <c r="AH75" s="11"/>
      <c r="AI75" s="11"/>
    </row>
    <row r="76" spans="1:35">
      <c r="A76" s="76"/>
      <c r="B76"/>
      <c r="C76" s="89" t="str">
        <f>IF(A76="","",VLOOKUP(B:B,'Paste report here'!M:O,3,FALSE))</f>
        <v/>
      </c>
      <c r="D76" s="90" t="str">
        <f>IF(A76="","",VLOOKUP(B76,CHOOSE({1,2},'Paste report here'!M:M,'Paste report here'!L:L),2,0))</f>
        <v/>
      </c>
      <c r="E76" s="79"/>
      <c r="F76" s="76"/>
      <c r="G76" s="76"/>
      <c r="H76" s="106" t="str">
        <f>IF(A76="","",VLOOKUP(F:F,'Look ups'!F:G,2,FALSE))</f>
        <v/>
      </c>
      <c r="I76" s="106" t="str">
        <f>IF(A76="","",VLOOKUP(B:B,'Paste report here'!M:R,6,FALSE))</f>
        <v/>
      </c>
      <c r="J76" s="106" t="str">
        <f>IF(A76="","",VLOOKUP(B:B,'Paste report here'!M:R,5,FALSE))</f>
        <v/>
      </c>
      <c r="K76" s="106" t="str">
        <f>IF(A76="","",VLOOKUP(L76&amp;P76,'Look ups'!C:D,2,FALSE))</f>
        <v/>
      </c>
      <c r="L76" s="89" t="str">
        <f>IF(A76="","",VLOOKUP(B76,'Paste report here'!M:AA,15,FALSE))</f>
        <v/>
      </c>
      <c r="M76" s="89" t="str">
        <f>IF(A76="","",VLOOKUP(B76,'Paste report here'!M:AA,13,FALSE))</f>
        <v/>
      </c>
      <c r="N76" s="89" t="str">
        <f t="shared" si="3"/>
        <v xml:space="preserve"> </v>
      </c>
      <c r="O76" s="76"/>
      <c r="P76" s="90" t="str">
        <f t="shared" si="4"/>
        <v/>
      </c>
      <c r="Q76" s="77"/>
      <c r="R76" s="77"/>
      <c r="S76" s="77"/>
      <c r="T76" s="77"/>
      <c r="U76" s="84" t="str">
        <f>IFERROR((VLOOKUP(N76,DV!$B$2:$H$136,2,FALSE))*(Q76),"")</f>
        <v/>
      </c>
      <c r="V76" s="83" t="str">
        <f>IFERROR((VLOOKUP(M76,DV!$B$2:$H$136,3,FALSE))*(Q76),"")</f>
        <v/>
      </c>
      <c r="W76" s="83" t="str">
        <f>IFERROR((VLOOKUP(N76,DV!$B$2:$H$136,4,FALSE))*(Q76),"")</f>
        <v/>
      </c>
      <c r="X76" s="87" t="str">
        <f>IFERROR((VLOOKUP(N76,DV!$B$2:$H$136,5,FALSE))*(Q76),"")</f>
        <v/>
      </c>
      <c r="Y76" s="87" t="str">
        <f>IF(Table14[[#This Row],[Academic - Prep]]="without Preparation","£0.00",IFERROR((VLOOKUP(N76,DV!$B$2:$H$136,6,FALSE))*(Q76),""))</f>
        <v/>
      </c>
      <c r="Z76" s="87" t="str">
        <f>IF(Table14[[#This Row],[Academic - Prep]]="with Preparation","£0.00",IFERROR((VLOOKUP(N76,DV!$B$2:$H$136,7,FALSE))*(Q76),""))</f>
        <v/>
      </c>
      <c r="AA76" s="61" t="str">
        <f>IFERROR((VLOOKUP(N76,DV!$B$2:$H$136,2,FALSE))*(R76)*0.25,"")</f>
        <v/>
      </c>
      <c r="AB76" s="61" t="str">
        <f>IFERROR((VLOOKUP(N76,DV!$B$2:$H$136,2,FALSE))*(S76)*1.5,"")</f>
        <v/>
      </c>
      <c r="AC76" s="61" t="str">
        <f>IFERROR((VLOOKUP(N76,DV!$B$2:$H$136,2,FALSE))*(T76*2),"")</f>
        <v/>
      </c>
      <c r="AD76" s="12"/>
      <c r="AE76" s="12"/>
      <c r="AF76" s="11"/>
      <c r="AG76" s="11"/>
      <c r="AH76" s="11"/>
      <c r="AI76" s="11"/>
    </row>
    <row r="77" spans="1:35">
      <c r="A77" s="76"/>
      <c r="B77"/>
      <c r="C77" s="89" t="str">
        <f>IF(A77="","",VLOOKUP(B:B,'Paste report here'!M:O,3,FALSE))</f>
        <v/>
      </c>
      <c r="D77" s="90" t="str">
        <f>IF(A77="","",VLOOKUP(B77,CHOOSE({1,2},'Paste report here'!M:M,'Paste report here'!L:L),2,0))</f>
        <v/>
      </c>
      <c r="E77" s="79"/>
      <c r="F77" s="76"/>
      <c r="G77" s="76"/>
      <c r="H77" s="106" t="str">
        <f>IF(A77="","",VLOOKUP(F:F,'Look ups'!F:G,2,FALSE))</f>
        <v/>
      </c>
      <c r="I77" s="106" t="str">
        <f>IF(A77="","",VLOOKUP(B:B,'Paste report here'!M:R,6,FALSE))</f>
        <v/>
      </c>
      <c r="J77" s="106" t="str">
        <f>IF(A77="","",VLOOKUP(B:B,'Paste report here'!M:R,5,FALSE))</f>
        <v/>
      </c>
      <c r="K77" s="106" t="str">
        <f>IF(A77="","",VLOOKUP(L77&amp;P77,'Look ups'!C:D,2,FALSE))</f>
        <v/>
      </c>
      <c r="L77" s="89" t="str">
        <f>IF(A77="","",VLOOKUP(B77,'Paste report here'!M:AA,15,FALSE))</f>
        <v/>
      </c>
      <c r="M77" s="89" t="str">
        <f>IF(A77="","",VLOOKUP(B77,'Paste report here'!M:AA,13,FALSE))</f>
        <v/>
      </c>
      <c r="N77" s="89" t="str">
        <f t="shared" si="3"/>
        <v xml:space="preserve"> </v>
      </c>
      <c r="O77" s="76"/>
      <c r="P77" s="90" t="str">
        <f t="shared" si="4"/>
        <v/>
      </c>
      <c r="Q77" s="77"/>
      <c r="R77" s="77"/>
      <c r="S77" s="77"/>
      <c r="T77" s="77"/>
      <c r="U77" s="84" t="str">
        <f>IFERROR((VLOOKUP(N77,DV!$B$2:$H$136,2,FALSE))*(Q77),"")</f>
        <v/>
      </c>
      <c r="V77" s="83" t="str">
        <f>IFERROR((VLOOKUP(M77,DV!$B$2:$H$136,3,FALSE))*(Q77),"")</f>
        <v/>
      </c>
      <c r="W77" s="83" t="str">
        <f>IFERROR((VLOOKUP(N77,DV!$B$2:$H$136,4,FALSE))*(Q77),"")</f>
        <v/>
      </c>
      <c r="X77" s="87" t="str">
        <f>IFERROR((VLOOKUP(N77,DV!$B$2:$H$136,5,FALSE))*(Q77),"")</f>
        <v/>
      </c>
      <c r="Y77" s="87" t="str">
        <f>IF(Table14[[#This Row],[Academic - Prep]]="without Preparation","£0.00",IFERROR((VLOOKUP(N77,DV!$B$2:$H$136,6,FALSE))*(Q77),""))</f>
        <v/>
      </c>
      <c r="Z77" s="87" t="str">
        <f>IF(Table14[[#This Row],[Academic - Prep]]="with Preparation","£0.00",IFERROR((VLOOKUP(N77,DV!$B$2:$H$136,7,FALSE))*(Q77),""))</f>
        <v/>
      </c>
      <c r="AA77" s="61" t="str">
        <f>IFERROR((VLOOKUP(N77,DV!$B$2:$H$136,2,FALSE))*(R77)*0.25,"")</f>
        <v/>
      </c>
      <c r="AB77" s="61" t="str">
        <f>IFERROR((VLOOKUP(N77,DV!$B$2:$H$136,2,FALSE))*(S77)*1.5,"")</f>
        <v/>
      </c>
      <c r="AC77" s="61" t="str">
        <f>IFERROR((VLOOKUP(N77,DV!$B$2:$H$136,2,FALSE))*(T77*2),"")</f>
        <v/>
      </c>
      <c r="AD77" s="12"/>
      <c r="AE77" s="12"/>
      <c r="AF77" s="11"/>
      <c r="AG77" s="11"/>
      <c r="AH77" s="11"/>
      <c r="AI77" s="11"/>
    </row>
    <row r="78" spans="1:35">
      <c r="A78" s="76"/>
      <c r="B78"/>
      <c r="C78" s="89" t="str">
        <f>IF(A78="","",VLOOKUP(B:B,'Paste report here'!M:O,3,FALSE))</f>
        <v/>
      </c>
      <c r="D78" s="90" t="str">
        <f>IF(A78="","",VLOOKUP(B78,CHOOSE({1,2},'Paste report here'!M:M,'Paste report here'!L:L),2,0))</f>
        <v/>
      </c>
      <c r="E78" s="79"/>
      <c r="F78" s="76"/>
      <c r="G78" s="76"/>
      <c r="H78" s="106" t="str">
        <f>IF(A78="","",VLOOKUP(F:F,'Look ups'!F:G,2,FALSE))</f>
        <v/>
      </c>
      <c r="I78" s="106" t="str">
        <f>IF(A78="","",VLOOKUP(B:B,'Paste report here'!M:R,6,FALSE))</f>
        <v/>
      </c>
      <c r="J78" s="106" t="str">
        <f>IF(A78="","",VLOOKUP(B:B,'Paste report here'!M:R,5,FALSE))</f>
        <v/>
      </c>
      <c r="K78" s="106" t="str">
        <f>IF(A78="","",VLOOKUP(L78&amp;P78,'Look ups'!C:D,2,FALSE))</f>
        <v/>
      </c>
      <c r="L78" s="89" t="str">
        <f>IF(A78="","",VLOOKUP(B78,'Paste report here'!M:AA,15,FALSE))</f>
        <v/>
      </c>
      <c r="M78" s="89" t="str">
        <f>IF(A78="","",VLOOKUP(B78,'Paste report here'!M:AA,13,FALSE))</f>
        <v/>
      </c>
      <c r="N78" s="89" t="str">
        <f t="shared" si="3"/>
        <v xml:space="preserve"> </v>
      </c>
      <c r="O78" s="76"/>
      <c r="P78" s="90" t="str">
        <f t="shared" si="4"/>
        <v/>
      </c>
      <c r="Q78" s="77"/>
      <c r="R78" s="77"/>
      <c r="S78" s="77"/>
      <c r="T78" s="77"/>
      <c r="U78" s="84" t="str">
        <f>IFERROR((VLOOKUP(N78,DV!$B$2:$H$136,2,FALSE))*(Q78),"")</f>
        <v/>
      </c>
      <c r="V78" s="83" t="str">
        <f>IFERROR((VLOOKUP(M78,DV!$B$2:$H$136,3,FALSE))*(Q78),"")</f>
        <v/>
      </c>
      <c r="W78" s="83" t="str">
        <f>IFERROR((VLOOKUP(N78,DV!$B$2:$H$136,4,FALSE))*(Q78),"")</f>
        <v/>
      </c>
      <c r="X78" s="87" t="str">
        <f>IFERROR((VLOOKUP(N78,DV!$B$2:$H$136,5,FALSE))*(Q78),"")</f>
        <v/>
      </c>
      <c r="Y78" s="87" t="str">
        <f>IF(Table14[[#This Row],[Academic - Prep]]="without Preparation","£0.00",IFERROR((VLOOKUP(N78,DV!$B$2:$H$136,6,FALSE))*(Q78),""))</f>
        <v/>
      </c>
      <c r="Z78" s="87" t="str">
        <f>IF(Table14[[#This Row],[Academic - Prep]]="with Preparation","£0.00",IFERROR((VLOOKUP(N78,DV!$B$2:$H$136,7,FALSE))*(Q78),""))</f>
        <v/>
      </c>
      <c r="AA78" s="61" t="str">
        <f>IFERROR((VLOOKUP(N78,DV!$B$2:$H$136,2,FALSE))*(R78)*0.25,"")</f>
        <v/>
      </c>
      <c r="AB78" s="61" t="str">
        <f>IFERROR((VLOOKUP(N78,DV!$B$2:$H$136,2,FALSE))*(S78)*1.5,"")</f>
        <v/>
      </c>
      <c r="AC78" s="61" t="str">
        <f>IFERROR((VLOOKUP(N78,DV!$B$2:$H$136,2,FALSE))*(T78*2),"")</f>
        <v/>
      </c>
      <c r="AD78" s="12"/>
      <c r="AE78" s="12"/>
      <c r="AF78" s="11"/>
      <c r="AG78" s="11"/>
      <c r="AH78" s="11"/>
      <c r="AI78" s="11"/>
    </row>
    <row r="79" spans="1:35">
      <c r="A79" s="76"/>
      <c r="B79"/>
      <c r="C79" s="89" t="str">
        <f>IF(A79="","",VLOOKUP(B:B,'Paste report here'!M:O,3,FALSE))</f>
        <v/>
      </c>
      <c r="D79" s="90" t="str">
        <f>IF(A79="","",VLOOKUP(B79,CHOOSE({1,2},'Paste report here'!M:M,'Paste report here'!L:L),2,0))</f>
        <v/>
      </c>
      <c r="E79" s="79"/>
      <c r="F79" s="76"/>
      <c r="G79" s="76"/>
      <c r="H79" s="106" t="str">
        <f>IF(A79="","",VLOOKUP(F:F,'Look ups'!F:G,2,FALSE))</f>
        <v/>
      </c>
      <c r="I79" s="106" t="str">
        <f>IF(A79="","",VLOOKUP(B:B,'Paste report here'!M:R,6,FALSE))</f>
        <v/>
      </c>
      <c r="J79" s="106" t="str">
        <f>IF(A79="","",VLOOKUP(B:B,'Paste report here'!M:R,5,FALSE))</f>
        <v/>
      </c>
      <c r="K79" s="106" t="str">
        <f>IF(A79="","",VLOOKUP(L79&amp;P79,'Look ups'!C:D,2,FALSE))</f>
        <v/>
      </c>
      <c r="L79" s="89" t="str">
        <f>IF(A79="","",VLOOKUP(B79,'Paste report here'!M:AA,15,FALSE))</f>
        <v/>
      </c>
      <c r="M79" s="89" t="str">
        <f>IF(A79="","",VLOOKUP(B79,'Paste report here'!M:AA,13,FALSE))</f>
        <v/>
      </c>
      <c r="N79" s="89" t="str">
        <f t="shared" si="3"/>
        <v xml:space="preserve"> </v>
      </c>
      <c r="O79" s="76"/>
      <c r="P79" s="90" t="str">
        <f t="shared" si="4"/>
        <v/>
      </c>
      <c r="Q79" s="77"/>
      <c r="R79" s="77"/>
      <c r="S79" s="77"/>
      <c r="T79" s="77"/>
      <c r="U79" s="84" t="str">
        <f>IFERROR((VLOOKUP(N79,DV!$B$2:$H$136,2,FALSE))*(Q79),"")</f>
        <v/>
      </c>
      <c r="V79" s="83" t="str">
        <f>IFERROR((VLOOKUP(M79,DV!$B$2:$H$136,3,FALSE))*(Q79),"")</f>
        <v/>
      </c>
      <c r="W79" s="83" t="str">
        <f>IFERROR((VLOOKUP(N79,DV!$B$2:$H$136,4,FALSE))*(Q79),"")</f>
        <v/>
      </c>
      <c r="X79" s="87" t="str">
        <f>IFERROR((VLOOKUP(N79,DV!$B$2:$H$136,5,FALSE))*(Q79),"")</f>
        <v/>
      </c>
      <c r="Y79" s="87" t="str">
        <f>IF(Table14[[#This Row],[Academic - Prep]]="without Preparation","£0.00",IFERROR((VLOOKUP(N79,DV!$B$2:$H$136,6,FALSE))*(Q79),""))</f>
        <v/>
      </c>
      <c r="Z79" s="87" t="str">
        <f>IF(Table14[[#This Row],[Academic - Prep]]="with Preparation","£0.00",IFERROR((VLOOKUP(N79,DV!$B$2:$H$136,7,FALSE))*(Q79),""))</f>
        <v/>
      </c>
      <c r="AA79" s="61" t="str">
        <f>IFERROR((VLOOKUP(N79,DV!$B$2:$H$136,2,FALSE))*(R79)*0.25,"")</f>
        <v/>
      </c>
      <c r="AB79" s="61" t="str">
        <f>IFERROR((VLOOKUP(N79,DV!$B$2:$H$136,2,FALSE))*(S79)*1.5,"")</f>
        <v/>
      </c>
      <c r="AC79" s="61" t="str">
        <f>IFERROR((VLOOKUP(N79,DV!$B$2:$H$136,2,FALSE))*(T79*2),"")</f>
        <v/>
      </c>
      <c r="AD79" s="12"/>
      <c r="AE79" s="12"/>
      <c r="AF79" s="11"/>
      <c r="AG79" s="11"/>
      <c r="AH79" s="11"/>
      <c r="AI79" s="11"/>
    </row>
    <row r="80" spans="1:35">
      <c r="A80" s="76"/>
      <c r="B80"/>
      <c r="C80" s="89" t="str">
        <f>IF(A80="","",VLOOKUP(B:B,'Paste report here'!M:O,3,FALSE))</f>
        <v/>
      </c>
      <c r="D80" s="90" t="str">
        <f>IF(A80="","",VLOOKUP(B80,CHOOSE({1,2},'Paste report here'!M:M,'Paste report here'!L:L),2,0))</f>
        <v/>
      </c>
      <c r="E80" s="79"/>
      <c r="F80" s="76"/>
      <c r="G80" s="76"/>
      <c r="H80" s="106" t="str">
        <f>IF(A80="","",VLOOKUP(F:F,'Look ups'!F:G,2,FALSE))</f>
        <v/>
      </c>
      <c r="I80" s="106" t="str">
        <f>IF(A80="","",VLOOKUP(B:B,'Paste report here'!M:R,6,FALSE))</f>
        <v/>
      </c>
      <c r="J80" s="106" t="str">
        <f>IF(A80="","",VLOOKUP(B:B,'Paste report here'!M:R,5,FALSE))</f>
        <v/>
      </c>
      <c r="K80" s="106" t="str">
        <f>IF(A80="","",VLOOKUP(L80&amp;P80,'Look ups'!C:D,2,FALSE))</f>
        <v/>
      </c>
      <c r="L80" s="89" t="str">
        <f>IF(A80="","",VLOOKUP(B80,'Paste report here'!M:AA,15,FALSE))</f>
        <v/>
      </c>
      <c r="M80" s="89" t="str">
        <f>IF(A80="","",VLOOKUP(B80,'Paste report here'!M:AA,13,FALSE))</f>
        <v/>
      </c>
      <c r="N80" s="89" t="str">
        <f t="shared" si="3"/>
        <v xml:space="preserve"> </v>
      </c>
      <c r="O80" s="76"/>
      <c r="P80" s="90" t="str">
        <f t="shared" si="4"/>
        <v/>
      </c>
      <c r="Q80" s="77"/>
      <c r="R80" s="77"/>
      <c r="S80" s="77"/>
      <c r="T80" s="77"/>
      <c r="U80" s="84" t="str">
        <f>IFERROR((VLOOKUP(N80,DV!$B$2:$H$136,2,FALSE))*(Q80),"")</f>
        <v/>
      </c>
      <c r="V80" s="83" t="str">
        <f>IFERROR((VLOOKUP(M80,DV!$B$2:$H$136,3,FALSE))*(Q80),"")</f>
        <v/>
      </c>
      <c r="W80" s="83" t="str">
        <f>IFERROR((VLOOKUP(N80,DV!$B$2:$H$136,4,FALSE))*(Q80),"")</f>
        <v/>
      </c>
      <c r="X80" s="87" t="str">
        <f>IFERROR((VLOOKUP(N80,DV!$B$2:$H$136,5,FALSE))*(Q80),"")</f>
        <v/>
      </c>
      <c r="Y80" s="87" t="str">
        <f>IF(Table14[[#This Row],[Academic - Prep]]="without Preparation","£0.00",IFERROR((VLOOKUP(N80,DV!$B$2:$H$136,6,FALSE))*(Q80),""))</f>
        <v/>
      </c>
      <c r="Z80" s="87" t="str">
        <f>IF(Table14[[#This Row],[Academic - Prep]]="with Preparation","£0.00",IFERROR((VLOOKUP(N80,DV!$B$2:$H$136,7,FALSE))*(Q80),""))</f>
        <v/>
      </c>
      <c r="AA80" s="61" t="str">
        <f>IFERROR((VLOOKUP(N80,DV!$B$2:$H$136,2,FALSE))*(R80)*0.25,"")</f>
        <v/>
      </c>
      <c r="AB80" s="61" t="str">
        <f>IFERROR((VLOOKUP(N80,DV!$B$2:$H$136,2,FALSE))*(S80)*1.5,"")</f>
        <v/>
      </c>
      <c r="AC80" s="61" t="str">
        <f>IFERROR((VLOOKUP(N80,DV!$B$2:$H$136,2,FALSE))*(T80*2),"")</f>
        <v/>
      </c>
      <c r="AD80" s="12"/>
      <c r="AE80" s="12"/>
      <c r="AF80" s="11"/>
      <c r="AG80" s="11"/>
      <c r="AH80" s="11"/>
      <c r="AI80" s="11"/>
    </row>
    <row r="81" spans="1:35">
      <c r="A81" s="76"/>
      <c r="B81"/>
      <c r="C81" s="89" t="str">
        <f>IF(A81="","",VLOOKUP(B:B,'Paste report here'!M:O,3,FALSE))</f>
        <v/>
      </c>
      <c r="D81" s="90" t="str">
        <f>IF(A81="","",VLOOKUP(B81,CHOOSE({1,2},'Paste report here'!M:M,'Paste report here'!L:L),2,0))</f>
        <v/>
      </c>
      <c r="E81" s="79"/>
      <c r="F81" s="76"/>
      <c r="G81" s="76"/>
      <c r="H81" s="106" t="str">
        <f>IF(A81="","",VLOOKUP(F:F,'Look ups'!F:G,2,FALSE))</f>
        <v/>
      </c>
      <c r="I81" s="106" t="str">
        <f>IF(A81="","",VLOOKUP(B:B,'Paste report here'!M:R,6,FALSE))</f>
        <v/>
      </c>
      <c r="J81" s="106" t="str">
        <f>IF(A81="","",VLOOKUP(B:B,'Paste report here'!M:R,5,FALSE))</f>
        <v/>
      </c>
      <c r="K81" s="106" t="str">
        <f>IF(A81="","",VLOOKUP(L81&amp;P81,'Look ups'!C:D,2,FALSE))</f>
        <v/>
      </c>
      <c r="L81" s="89" t="str">
        <f>IF(A81="","",VLOOKUP(B81,'Paste report here'!M:AA,15,FALSE))</f>
        <v/>
      </c>
      <c r="M81" s="89" t="str">
        <f>IF(A81="","",VLOOKUP(B81,'Paste report here'!M:AA,13,FALSE))</f>
        <v/>
      </c>
      <c r="N81" s="89" t="str">
        <f t="shared" si="3"/>
        <v xml:space="preserve"> </v>
      </c>
      <c r="O81" s="76"/>
      <c r="P81" s="90" t="str">
        <f t="shared" si="4"/>
        <v/>
      </c>
      <c r="Q81" s="77"/>
      <c r="R81" s="77"/>
      <c r="S81" s="77"/>
      <c r="T81" s="77"/>
      <c r="U81" s="84" t="str">
        <f>IFERROR((VLOOKUP(N81,DV!$B$2:$H$136,2,FALSE))*(Q81),"")</f>
        <v/>
      </c>
      <c r="V81" s="83" t="str">
        <f>IFERROR((VLOOKUP(M81,DV!$B$2:$H$136,3,FALSE))*(Q81),"")</f>
        <v/>
      </c>
      <c r="W81" s="83" t="str">
        <f>IFERROR((VLOOKUP(N81,DV!$B$2:$H$136,4,FALSE))*(Q81),"")</f>
        <v/>
      </c>
      <c r="X81" s="87" t="str">
        <f>IFERROR((VLOOKUP(N81,DV!$B$2:$H$136,5,FALSE))*(Q81),"")</f>
        <v/>
      </c>
      <c r="Y81" s="87" t="str">
        <f>IF(Table14[[#This Row],[Academic - Prep]]="without Preparation","£0.00",IFERROR((VLOOKUP(N81,DV!$B$2:$H$136,6,FALSE))*(Q81),""))</f>
        <v/>
      </c>
      <c r="Z81" s="87" t="str">
        <f>IF(Table14[[#This Row],[Academic - Prep]]="with Preparation","£0.00",IFERROR((VLOOKUP(N81,DV!$B$2:$H$136,7,FALSE))*(Q81),""))</f>
        <v/>
      </c>
      <c r="AA81" s="61" t="str">
        <f>IFERROR((VLOOKUP(N81,DV!$B$2:$H$136,2,FALSE))*(R81)*0.25,"")</f>
        <v/>
      </c>
      <c r="AB81" s="61" t="str">
        <f>IFERROR((VLOOKUP(N81,DV!$B$2:$H$136,2,FALSE))*(S81)*1.5,"")</f>
        <v/>
      </c>
      <c r="AC81" s="61" t="str">
        <f>IFERROR((VLOOKUP(N81,DV!$B$2:$H$136,2,FALSE))*(T81*2),"")</f>
        <v/>
      </c>
      <c r="AD81" s="12"/>
      <c r="AE81" s="12"/>
      <c r="AF81" s="11"/>
      <c r="AG81" s="11"/>
      <c r="AH81" s="11"/>
      <c r="AI81" s="11"/>
    </row>
    <row r="82" spans="1:35">
      <c r="A82" s="76"/>
      <c r="B82"/>
      <c r="C82" s="89" t="str">
        <f>IF(A82="","",VLOOKUP(B:B,'Paste report here'!M:O,3,FALSE))</f>
        <v/>
      </c>
      <c r="D82" s="90" t="str">
        <f>IF(A82="","",VLOOKUP(B82,CHOOSE({1,2},'Paste report here'!M:M,'Paste report here'!L:L),2,0))</f>
        <v/>
      </c>
      <c r="E82" s="79"/>
      <c r="F82" s="76"/>
      <c r="G82" s="76"/>
      <c r="H82" s="106" t="str">
        <f>IF(A82="","",VLOOKUP(F:F,'Look ups'!F:G,2,FALSE))</f>
        <v/>
      </c>
      <c r="I82" s="106" t="str">
        <f>IF(A82="","",VLOOKUP(B:B,'Paste report here'!M:R,6,FALSE))</f>
        <v/>
      </c>
      <c r="J82" s="106" t="str">
        <f>IF(A82="","",VLOOKUP(B:B,'Paste report here'!M:R,5,FALSE))</f>
        <v/>
      </c>
      <c r="K82" s="106" t="str">
        <f>IF(A82="","",VLOOKUP(L82&amp;P82,'Look ups'!C:D,2,FALSE))</f>
        <v/>
      </c>
      <c r="L82" s="89" t="str">
        <f>IF(A82="","",VLOOKUP(B82,'Paste report here'!M:AA,15,FALSE))</f>
        <v/>
      </c>
      <c r="M82" s="89" t="str">
        <f>IF(A82="","",VLOOKUP(B82,'Paste report here'!M:AA,13,FALSE))</f>
        <v/>
      </c>
      <c r="N82" s="89" t="str">
        <f t="shared" si="3"/>
        <v xml:space="preserve"> </v>
      </c>
      <c r="O82" s="76"/>
      <c r="P82" s="90" t="str">
        <f t="shared" si="4"/>
        <v/>
      </c>
      <c r="Q82" s="77"/>
      <c r="R82" s="77"/>
      <c r="S82" s="77"/>
      <c r="T82" s="77"/>
      <c r="U82" s="84" t="str">
        <f>IFERROR((VLOOKUP(N82,DV!$B$2:$H$136,2,FALSE))*(Q82),"")</f>
        <v/>
      </c>
      <c r="V82" s="83" t="str">
        <f>IFERROR((VLOOKUP(M82,DV!$B$2:$H$136,3,FALSE))*(Q82),"")</f>
        <v/>
      </c>
      <c r="W82" s="83" t="str">
        <f>IFERROR((VLOOKUP(N82,DV!$B$2:$H$136,4,FALSE))*(Q82),"")</f>
        <v/>
      </c>
      <c r="X82" s="87" t="str">
        <f>IFERROR((VLOOKUP(N82,DV!$B$2:$H$136,5,FALSE))*(Q82),"")</f>
        <v/>
      </c>
      <c r="Y82" s="87" t="str">
        <f>IF(Table14[[#This Row],[Academic - Prep]]="without Preparation","£0.00",IFERROR((VLOOKUP(N82,DV!$B$2:$H$136,6,FALSE))*(Q82),""))</f>
        <v/>
      </c>
      <c r="Z82" s="87" t="str">
        <f>IF(Table14[[#This Row],[Academic - Prep]]="with Preparation","£0.00",IFERROR((VLOOKUP(N82,DV!$B$2:$H$136,7,FALSE))*(Q82),""))</f>
        <v/>
      </c>
      <c r="AA82" s="61" t="str">
        <f>IFERROR((VLOOKUP(N82,DV!$B$2:$H$136,2,FALSE))*(R82)*0.25,"")</f>
        <v/>
      </c>
      <c r="AB82" s="61" t="str">
        <f>IFERROR((VLOOKUP(N82,DV!$B$2:$H$136,2,FALSE))*(S82)*1.5,"")</f>
        <v/>
      </c>
      <c r="AC82" s="61" t="str">
        <f>IFERROR((VLOOKUP(N82,DV!$B$2:$H$136,2,FALSE))*(T82*2),"")</f>
        <v/>
      </c>
      <c r="AD82" s="12"/>
      <c r="AE82" s="12"/>
      <c r="AF82" s="11"/>
      <c r="AG82" s="11"/>
      <c r="AH82" s="11"/>
      <c r="AI82" s="11"/>
    </row>
    <row r="83" spans="1:35">
      <c r="A83" s="76"/>
      <c r="B83"/>
      <c r="C83" s="89" t="str">
        <f>IF(A83="","",VLOOKUP(B:B,'Paste report here'!M:O,3,FALSE))</f>
        <v/>
      </c>
      <c r="D83" s="90" t="str">
        <f>IF(A83="","",VLOOKUP(B83,CHOOSE({1,2},'Paste report here'!M:M,'Paste report here'!L:L),2,0))</f>
        <v/>
      </c>
      <c r="E83" s="79"/>
      <c r="F83" s="76"/>
      <c r="G83" s="76"/>
      <c r="H83" s="106" t="str">
        <f>IF(A83="","",VLOOKUP(F:F,'Look ups'!F:G,2,FALSE))</f>
        <v/>
      </c>
      <c r="I83" s="106" t="str">
        <f>IF(A83="","",VLOOKUP(B:B,'Paste report here'!M:R,6,FALSE))</f>
        <v/>
      </c>
      <c r="J83" s="106" t="str">
        <f>IF(A83="","",VLOOKUP(B:B,'Paste report here'!M:R,5,FALSE))</f>
        <v/>
      </c>
      <c r="K83" s="106" t="str">
        <f>IF(A83="","",VLOOKUP(L83&amp;P83,'Look ups'!C:D,2,FALSE))</f>
        <v/>
      </c>
      <c r="L83" s="89" t="str">
        <f>IF(A83="","",VLOOKUP(B83,'Paste report here'!M:AA,15,FALSE))</f>
        <v/>
      </c>
      <c r="M83" s="89" t="str">
        <f>IF(A83="","",VLOOKUP(B83,'Paste report here'!M:AA,13,FALSE))</f>
        <v/>
      </c>
      <c r="N83" s="89" t="str">
        <f t="shared" si="3"/>
        <v xml:space="preserve"> </v>
      </c>
      <c r="O83" s="76"/>
      <c r="P83" s="90" t="str">
        <f t="shared" si="4"/>
        <v/>
      </c>
      <c r="Q83" s="77"/>
      <c r="R83" s="77"/>
      <c r="S83" s="77"/>
      <c r="T83" s="77"/>
      <c r="U83" s="84" t="str">
        <f>IFERROR((VLOOKUP(N83,DV!$B$2:$H$136,2,FALSE))*(Q83),"")</f>
        <v/>
      </c>
      <c r="V83" s="83" t="str">
        <f>IFERROR((VLOOKUP(M83,DV!$B$2:$H$136,3,FALSE))*(Q83),"")</f>
        <v/>
      </c>
      <c r="W83" s="83" t="str">
        <f>IFERROR((VLOOKUP(N83,DV!$B$2:$H$136,4,FALSE))*(Q83),"")</f>
        <v/>
      </c>
      <c r="X83" s="87" t="str">
        <f>IFERROR((VLOOKUP(N83,DV!$B$2:$H$136,5,FALSE))*(Q83),"")</f>
        <v/>
      </c>
      <c r="Y83" s="87" t="str">
        <f>IF(Table14[[#This Row],[Academic - Prep]]="without Preparation","£0.00",IFERROR((VLOOKUP(N83,DV!$B$2:$H$136,6,FALSE))*(Q83),""))</f>
        <v/>
      </c>
      <c r="Z83" s="87" t="str">
        <f>IF(Table14[[#This Row],[Academic - Prep]]="with Preparation","£0.00",IFERROR((VLOOKUP(N83,DV!$B$2:$H$136,7,FALSE))*(Q83),""))</f>
        <v/>
      </c>
      <c r="AA83" s="61" t="str">
        <f>IFERROR((VLOOKUP(N83,DV!$B$2:$H$136,2,FALSE))*(R83)*0.25,"")</f>
        <v/>
      </c>
      <c r="AB83" s="61" t="str">
        <f>IFERROR((VLOOKUP(N83,DV!$B$2:$H$136,2,FALSE))*(S83)*1.5,"")</f>
        <v/>
      </c>
      <c r="AC83" s="61" t="str">
        <f>IFERROR((VLOOKUP(N83,DV!$B$2:$H$136,2,FALSE))*(T83*2),"")</f>
        <v/>
      </c>
      <c r="AD83" s="12"/>
      <c r="AE83" s="12"/>
      <c r="AF83" s="11"/>
      <c r="AG83" s="11"/>
      <c r="AH83" s="11"/>
      <c r="AI83" s="11"/>
    </row>
    <row r="84" spans="1:35">
      <c r="A84" s="76"/>
      <c r="B84"/>
      <c r="C84" s="89" t="str">
        <f>IF(A84="","",VLOOKUP(B:B,'Paste report here'!M:O,3,FALSE))</f>
        <v/>
      </c>
      <c r="D84" s="90" t="str">
        <f>IF(A84="","",VLOOKUP(B84,CHOOSE({1,2},'Paste report here'!M:M,'Paste report here'!L:L),2,0))</f>
        <v/>
      </c>
      <c r="E84" s="79"/>
      <c r="F84" s="76"/>
      <c r="G84" s="76"/>
      <c r="H84" s="106" t="str">
        <f>IF(A84="","",VLOOKUP(F:F,'Look ups'!F:G,2,FALSE))</f>
        <v/>
      </c>
      <c r="I84" s="106" t="str">
        <f>IF(A84="","",VLOOKUP(B:B,'Paste report here'!M:R,6,FALSE))</f>
        <v/>
      </c>
      <c r="J84" s="106" t="str">
        <f>IF(A84="","",VLOOKUP(B:B,'Paste report here'!M:R,5,FALSE))</f>
        <v/>
      </c>
      <c r="K84" s="106" t="str">
        <f>IF(A84="","",VLOOKUP(L84&amp;P84,'Look ups'!C:D,2,FALSE))</f>
        <v/>
      </c>
      <c r="L84" s="89" t="str">
        <f>IF(A84="","",VLOOKUP(B84,'Paste report here'!M:AA,15,FALSE))</f>
        <v/>
      </c>
      <c r="M84" s="89" t="str">
        <f>IF(A84="","",VLOOKUP(B84,'Paste report here'!M:AA,13,FALSE))</f>
        <v/>
      </c>
      <c r="N84" s="89" t="str">
        <f t="shared" si="3"/>
        <v xml:space="preserve"> </v>
      </c>
      <c r="O84" s="76"/>
      <c r="P84" s="90" t="str">
        <f t="shared" si="4"/>
        <v/>
      </c>
      <c r="Q84" s="77"/>
      <c r="R84" s="77"/>
      <c r="S84" s="77"/>
      <c r="T84" s="77"/>
      <c r="U84" s="84" t="str">
        <f>IFERROR((VLOOKUP(N84,DV!$B$2:$H$136,2,FALSE))*(Q84),"")</f>
        <v/>
      </c>
      <c r="V84" s="83" t="str">
        <f>IFERROR((VLOOKUP(M84,DV!$B$2:$H$136,3,FALSE))*(Q84),"")</f>
        <v/>
      </c>
      <c r="W84" s="83" t="str">
        <f>IFERROR((VLOOKUP(N84,DV!$B$2:$H$136,4,FALSE))*(Q84),"")</f>
        <v/>
      </c>
      <c r="X84" s="87" t="str">
        <f>IFERROR((VLOOKUP(N84,DV!$B$2:$H$136,5,FALSE))*(Q84),"")</f>
        <v/>
      </c>
      <c r="Y84" s="87" t="str">
        <f>IF(Table14[[#This Row],[Academic - Prep]]="without Preparation","£0.00",IFERROR((VLOOKUP(N84,DV!$B$2:$H$136,6,FALSE))*(Q84),""))</f>
        <v/>
      </c>
      <c r="Z84" s="87" t="str">
        <f>IF(Table14[[#This Row],[Academic - Prep]]="with Preparation","£0.00",IFERROR((VLOOKUP(N84,DV!$B$2:$H$136,7,FALSE))*(Q84),""))</f>
        <v/>
      </c>
      <c r="AA84" s="61" t="str">
        <f>IFERROR((VLOOKUP(N84,DV!$B$2:$H$136,2,FALSE))*(R84)*0.25,"")</f>
        <v/>
      </c>
      <c r="AB84" s="61" t="str">
        <f>IFERROR((VLOOKUP(N84,DV!$B$2:$H$136,2,FALSE))*(S84)*1.5,"")</f>
        <v/>
      </c>
      <c r="AC84" s="61" t="str">
        <f>IFERROR((VLOOKUP(N84,DV!$B$2:$H$136,2,FALSE))*(T84*2),"")</f>
        <v/>
      </c>
      <c r="AD84" s="12"/>
      <c r="AE84" s="12"/>
      <c r="AF84" s="11"/>
      <c r="AG84" s="11"/>
      <c r="AH84" s="11"/>
      <c r="AI84" s="11"/>
    </row>
    <row r="85" spans="1:35">
      <c r="A85" s="76"/>
      <c r="B85"/>
      <c r="C85" s="89" t="str">
        <f>IF(A85="","",VLOOKUP(B:B,'Paste report here'!M:O,3,FALSE))</f>
        <v/>
      </c>
      <c r="D85" s="90" t="str">
        <f>IF(A85="","",VLOOKUP(B85,CHOOSE({1,2},'Paste report here'!M:M,'Paste report here'!L:L),2,0))</f>
        <v/>
      </c>
      <c r="E85" s="79"/>
      <c r="F85" s="76"/>
      <c r="G85" s="76"/>
      <c r="H85" s="106" t="str">
        <f>IF(A85="","",VLOOKUP(F:F,'Look ups'!F:G,2,FALSE))</f>
        <v/>
      </c>
      <c r="I85" s="106" t="str">
        <f>IF(A85="","",VLOOKUP(B:B,'Paste report here'!M:R,6,FALSE))</f>
        <v/>
      </c>
      <c r="J85" s="106" t="str">
        <f>IF(A85="","",VLOOKUP(B:B,'Paste report here'!M:R,5,FALSE))</f>
        <v/>
      </c>
      <c r="K85" s="106" t="str">
        <f>IF(A85="","",VLOOKUP(L85&amp;P85,'Look ups'!C:D,2,FALSE))</f>
        <v/>
      </c>
      <c r="L85" s="89" t="str">
        <f>IF(A85="","",VLOOKUP(B85,'Paste report here'!M:AA,15,FALSE))</f>
        <v/>
      </c>
      <c r="M85" s="89" t="str">
        <f>IF(A85="","",VLOOKUP(B85,'Paste report here'!M:AA,13,FALSE))</f>
        <v/>
      </c>
      <c r="N85" s="89" t="str">
        <f t="shared" si="3"/>
        <v xml:space="preserve"> </v>
      </c>
      <c r="O85" s="76"/>
      <c r="P85" s="90" t="str">
        <f t="shared" si="4"/>
        <v/>
      </c>
      <c r="Q85" s="77"/>
      <c r="R85" s="77"/>
      <c r="S85" s="77"/>
      <c r="T85" s="77"/>
      <c r="U85" s="84" t="str">
        <f>IFERROR((VLOOKUP(N85,DV!$B$2:$H$136,2,FALSE))*(Q85),"")</f>
        <v/>
      </c>
      <c r="V85" s="83" t="str">
        <f>IFERROR((VLOOKUP(M85,DV!$B$2:$H$136,3,FALSE))*(Q85),"")</f>
        <v/>
      </c>
      <c r="W85" s="83" t="str">
        <f>IFERROR((VLOOKUP(N85,DV!$B$2:$H$136,4,FALSE))*(Q85),"")</f>
        <v/>
      </c>
      <c r="X85" s="87" t="str">
        <f>IFERROR((VLOOKUP(N85,DV!$B$2:$H$136,5,FALSE))*(Q85),"")</f>
        <v/>
      </c>
      <c r="Y85" s="87" t="str">
        <f>IF(Table14[[#This Row],[Academic - Prep]]="without Preparation","£0.00",IFERROR((VLOOKUP(N85,DV!$B$2:$H$136,6,FALSE))*(Q85),""))</f>
        <v/>
      </c>
      <c r="Z85" s="87" t="str">
        <f>IF(Table14[[#This Row],[Academic - Prep]]="with Preparation","£0.00",IFERROR((VLOOKUP(N85,DV!$B$2:$H$136,7,FALSE))*(Q85),""))</f>
        <v/>
      </c>
      <c r="AA85" s="61" t="str">
        <f>IFERROR((VLOOKUP(N85,DV!$B$2:$H$136,2,FALSE))*(R85)*0.25,"")</f>
        <v/>
      </c>
      <c r="AB85" s="61" t="str">
        <f>IFERROR((VLOOKUP(N85,DV!$B$2:$H$136,2,FALSE))*(S85)*1.5,"")</f>
        <v/>
      </c>
      <c r="AC85" s="61" t="str">
        <f>IFERROR((VLOOKUP(N85,DV!$B$2:$H$136,2,FALSE))*(T85*2),"")</f>
        <v/>
      </c>
      <c r="AD85" s="12"/>
      <c r="AE85" s="12"/>
      <c r="AF85" s="11"/>
      <c r="AG85" s="11"/>
      <c r="AH85" s="11"/>
      <c r="AI85" s="11"/>
    </row>
    <row r="86" spans="1:35">
      <c r="A86" s="76"/>
      <c r="B86"/>
      <c r="C86" s="89" t="str">
        <f>IF(A86="","",VLOOKUP(B:B,'Paste report here'!M:O,3,FALSE))</f>
        <v/>
      </c>
      <c r="D86" s="90" t="str">
        <f>IF(A86="","",VLOOKUP(B86,CHOOSE({1,2},'Paste report here'!M:M,'Paste report here'!L:L),2,0))</f>
        <v/>
      </c>
      <c r="E86" s="79"/>
      <c r="F86" s="76"/>
      <c r="G86" s="76"/>
      <c r="H86" s="106" t="str">
        <f>IF(A86="","",VLOOKUP(F:F,'Look ups'!F:G,2,FALSE))</f>
        <v/>
      </c>
      <c r="I86" s="106" t="str">
        <f>IF(A86="","",VLOOKUP(B:B,'Paste report here'!M:R,6,FALSE))</f>
        <v/>
      </c>
      <c r="J86" s="106" t="str">
        <f>IF(A86="","",VLOOKUP(B:B,'Paste report here'!M:R,5,FALSE))</f>
        <v/>
      </c>
      <c r="K86" s="106" t="str">
        <f>IF(A86="","",VLOOKUP(L86&amp;P86,'Look ups'!C:D,2,FALSE))</f>
        <v/>
      </c>
      <c r="L86" s="89" t="str">
        <f>IF(A86="","",VLOOKUP(B86,'Paste report here'!M:AA,15,FALSE))</f>
        <v/>
      </c>
      <c r="M86" s="89" t="str">
        <f>IF(A86="","",VLOOKUP(B86,'Paste report here'!M:AA,13,FALSE))</f>
        <v/>
      </c>
      <c r="N86" s="89" t="str">
        <f t="shared" si="3"/>
        <v xml:space="preserve"> </v>
      </c>
      <c r="O86" s="76"/>
      <c r="P86" s="90" t="str">
        <f t="shared" si="4"/>
        <v/>
      </c>
      <c r="Q86" s="77"/>
      <c r="R86" s="77"/>
      <c r="S86" s="77"/>
      <c r="T86" s="77"/>
      <c r="U86" s="84" t="str">
        <f>IFERROR((VLOOKUP(N86,DV!$B$2:$H$136,2,FALSE))*(Q86),"")</f>
        <v/>
      </c>
      <c r="V86" s="83" t="str">
        <f>IFERROR((VLOOKUP(M86,DV!$B$2:$H$136,3,FALSE))*(Q86),"")</f>
        <v/>
      </c>
      <c r="W86" s="83" t="str">
        <f>IFERROR((VLOOKUP(N86,DV!$B$2:$H$136,4,FALSE))*(Q86),"")</f>
        <v/>
      </c>
      <c r="X86" s="87" t="str">
        <f>IFERROR((VLOOKUP(N86,DV!$B$2:$H$136,5,FALSE))*(Q86),"")</f>
        <v/>
      </c>
      <c r="Y86" s="87" t="str">
        <f>IF(Table14[[#This Row],[Academic - Prep]]="without Preparation","£0.00",IFERROR((VLOOKUP(N86,DV!$B$2:$H$136,6,FALSE))*(Q86),""))</f>
        <v/>
      </c>
      <c r="Z86" s="87" t="str">
        <f>IF(Table14[[#This Row],[Academic - Prep]]="with Preparation","£0.00",IFERROR((VLOOKUP(N86,DV!$B$2:$H$136,7,FALSE))*(Q86),""))</f>
        <v/>
      </c>
      <c r="AA86" s="61" t="str">
        <f>IFERROR((VLOOKUP(N86,DV!$B$2:$H$136,2,FALSE))*(R86)*0.25,"")</f>
        <v/>
      </c>
      <c r="AB86" s="61" t="str">
        <f>IFERROR((VLOOKUP(N86,DV!$B$2:$H$136,2,FALSE))*(S86)*1.5,"")</f>
        <v/>
      </c>
      <c r="AC86" s="61" t="str">
        <f>IFERROR((VLOOKUP(N86,DV!$B$2:$H$136,2,FALSE))*(T86*2),"")</f>
        <v/>
      </c>
      <c r="AD86" s="12"/>
      <c r="AE86" s="12"/>
      <c r="AF86" s="11"/>
      <c r="AG86" s="11"/>
      <c r="AH86" s="11"/>
      <c r="AI86" s="11"/>
    </row>
    <row r="87" spans="1:35">
      <c r="A87" s="76"/>
      <c r="B87"/>
      <c r="C87" s="89" t="str">
        <f>IF(A87="","",VLOOKUP(B:B,'Paste report here'!M:O,3,FALSE))</f>
        <v/>
      </c>
      <c r="D87" s="90" t="str">
        <f>IF(A87="","",VLOOKUP(B87,CHOOSE({1,2},'Paste report here'!M:M,'Paste report here'!L:L),2,0))</f>
        <v/>
      </c>
      <c r="E87" s="79"/>
      <c r="F87" s="76"/>
      <c r="G87" s="76"/>
      <c r="H87" s="106" t="str">
        <f>IF(A87="","",VLOOKUP(F:F,'Look ups'!F:G,2,FALSE))</f>
        <v/>
      </c>
      <c r="I87" s="106" t="str">
        <f>IF(A87="","",VLOOKUP(B:B,'Paste report here'!M:R,6,FALSE))</f>
        <v/>
      </c>
      <c r="J87" s="106" t="str">
        <f>IF(A87="","",VLOOKUP(B:B,'Paste report here'!M:R,5,FALSE))</f>
        <v/>
      </c>
      <c r="K87" s="106" t="str">
        <f>IF(A87="","",VLOOKUP(L87&amp;P87,'Look ups'!C:D,2,FALSE))</f>
        <v/>
      </c>
      <c r="L87" s="89" t="str">
        <f>IF(A87="","",VLOOKUP(B87,'Paste report here'!M:AA,15,FALSE))</f>
        <v/>
      </c>
      <c r="M87" s="89" t="str">
        <f>IF(A87="","",VLOOKUP(B87,'Paste report here'!M:AA,13,FALSE))</f>
        <v/>
      </c>
      <c r="N87" s="89" t="str">
        <f t="shared" si="3"/>
        <v xml:space="preserve"> </v>
      </c>
      <c r="O87" s="76"/>
      <c r="P87" s="90" t="str">
        <f t="shared" si="4"/>
        <v/>
      </c>
      <c r="Q87" s="77"/>
      <c r="R87" s="77"/>
      <c r="S87" s="77"/>
      <c r="T87" s="77"/>
      <c r="U87" s="84" t="str">
        <f>IFERROR((VLOOKUP(N87,DV!$B$2:$H$136,2,FALSE))*(Q87),"")</f>
        <v/>
      </c>
      <c r="V87" s="83" t="str">
        <f>IFERROR((VLOOKUP(M87,DV!$B$2:$H$136,3,FALSE))*(Q87),"")</f>
        <v/>
      </c>
      <c r="W87" s="83" t="str">
        <f>IFERROR((VLOOKUP(N87,DV!$B$2:$H$136,4,FALSE))*(Q87),"")</f>
        <v/>
      </c>
      <c r="X87" s="87" t="str">
        <f>IFERROR((VLOOKUP(N87,DV!$B$2:$H$136,5,FALSE))*(Q87),"")</f>
        <v/>
      </c>
      <c r="Y87" s="87" t="str">
        <f>IF(Table14[[#This Row],[Academic - Prep]]="without Preparation","£0.00",IFERROR((VLOOKUP(N87,DV!$B$2:$H$136,6,FALSE))*(Q87),""))</f>
        <v/>
      </c>
      <c r="Z87" s="87" t="str">
        <f>IF(Table14[[#This Row],[Academic - Prep]]="with Preparation","£0.00",IFERROR((VLOOKUP(N87,DV!$B$2:$H$136,7,FALSE))*(Q87),""))</f>
        <v/>
      </c>
      <c r="AA87" s="61" t="str">
        <f>IFERROR((VLOOKUP(N87,DV!$B$2:$H$136,2,FALSE))*(R87)*0.25,"")</f>
        <v/>
      </c>
      <c r="AB87" s="61" t="str">
        <f>IFERROR((VLOOKUP(N87,DV!$B$2:$H$136,2,FALSE))*(S87)*1.5,"")</f>
        <v/>
      </c>
      <c r="AC87" s="61" t="str">
        <f>IFERROR((VLOOKUP(N87,DV!$B$2:$H$136,2,FALSE))*(T87*2),"")</f>
        <v/>
      </c>
      <c r="AD87" s="12"/>
      <c r="AE87" s="12"/>
      <c r="AF87" s="11"/>
      <c r="AG87" s="11"/>
      <c r="AH87" s="11"/>
      <c r="AI87" s="11"/>
    </row>
    <row r="88" spans="1:35">
      <c r="A88" s="76"/>
      <c r="B88"/>
      <c r="C88" s="89" t="str">
        <f>IF(A88="","",VLOOKUP(B:B,'Paste report here'!M:O,3,FALSE))</f>
        <v/>
      </c>
      <c r="D88" s="90" t="str">
        <f>IF(A88="","",VLOOKUP(B88,CHOOSE({1,2},'Paste report here'!M:M,'Paste report here'!L:L),2,0))</f>
        <v/>
      </c>
      <c r="E88" s="79"/>
      <c r="F88" s="76"/>
      <c r="G88" s="76"/>
      <c r="H88" s="106" t="str">
        <f>IF(A88="","",VLOOKUP(F:F,'Look ups'!F:G,2,FALSE))</f>
        <v/>
      </c>
      <c r="I88" s="106" t="str">
        <f>IF(A88="","",VLOOKUP(B:B,'Paste report here'!M:R,6,FALSE))</f>
        <v/>
      </c>
      <c r="J88" s="106" t="str">
        <f>IF(A88="","",VLOOKUP(B:B,'Paste report here'!M:R,5,FALSE))</f>
        <v/>
      </c>
      <c r="K88" s="106" t="str">
        <f>IF(A88="","",VLOOKUP(L88&amp;P88,'Look ups'!C:D,2,FALSE))</f>
        <v/>
      </c>
      <c r="L88" s="89" t="str">
        <f>IF(A88="","",VLOOKUP(B88,'Paste report here'!M:AA,15,FALSE))</f>
        <v/>
      </c>
      <c r="M88" s="89" t="str">
        <f>IF(A88="","",VLOOKUP(B88,'Paste report here'!M:AA,13,FALSE))</f>
        <v/>
      </c>
      <c r="N88" s="89" t="str">
        <f t="shared" si="3"/>
        <v xml:space="preserve"> </v>
      </c>
      <c r="O88" s="76"/>
      <c r="P88" s="90" t="str">
        <f t="shared" si="4"/>
        <v/>
      </c>
      <c r="Q88" s="77"/>
      <c r="R88" s="77"/>
      <c r="S88" s="77"/>
      <c r="T88" s="77"/>
      <c r="U88" s="84" t="str">
        <f>IFERROR((VLOOKUP(N88,DV!$B$2:$H$136,2,FALSE))*(Q88),"")</f>
        <v/>
      </c>
      <c r="V88" s="83" t="str">
        <f>IFERROR((VLOOKUP(M88,DV!$B$2:$H$136,3,FALSE))*(Q88),"")</f>
        <v/>
      </c>
      <c r="W88" s="83" t="str">
        <f>IFERROR((VLOOKUP(N88,DV!$B$2:$H$136,4,FALSE))*(Q88),"")</f>
        <v/>
      </c>
      <c r="X88" s="87" t="str">
        <f>IFERROR((VLOOKUP(N88,DV!$B$2:$H$136,5,FALSE))*(Q88),"")</f>
        <v/>
      </c>
      <c r="Y88" s="87" t="str">
        <f>IF(Table14[[#This Row],[Academic - Prep]]="without Preparation","£0.00",IFERROR((VLOOKUP(N88,DV!$B$2:$H$136,6,FALSE))*(Q88),""))</f>
        <v/>
      </c>
      <c r="Z88" s="87" t="str">
        <f>IF(Table14[[#This Row],[Academic - Prep]]="with Preparation","£0.00",IFERROR((VLOOKUP(N88,DV!$B$2:$H$136,7,FALSE))*(Q88),""))</f>
        <v/>
      </c>
      <c r="AA88" s="61" t="str">
        <f>IFERROR((VLOOKUP(N88,DV!$B$2:$H$136,2,FALSE))*(R88)*0.25,"")</f>
        <v/>
      </c>
      <c r="AB88" s="61" t="str">
        <f>IFERROR((VLOOKUP(N88,DV!$B$2:$H$136,2,FALSE))*(S88)*1.5,"")</f>
        <v/>
      </c>
      <c r="AC88" s="61" t="str">
        <f>IFERROR((VLOOKUP(N88,DV!$B$2:$H$136,2,FALSE))*(T88*2),"")</f>
        <v/>
      </c>
      <c r="AD88" s="12"/>
      <c r="AE88" s="12"/>
      <c r="AF88" s="11"/>
      <c r="AG88" s="11"/>
      <c r="AH88" s="11"/>
      <c r="AI88" s="11"/>
    </row>
    <row r="89" spans="1:35">
      <c r="A89" s="76"/>
      <c r="B89"/>
      <c r="C89" s="89" t="str">
        <f>IF(A89="","",VLOOKUP(B:B,'Paste report here'!M:O,3,FALSE))</f>
        <v/>
      </c>
      <c r="D89" s="90" t="str">
        <f>IF(A89="","",VLOOKUP(B89,CHOOSE({1,2},'Paste report here'!M:M,'Paste report here'!L:L),2,0))</f>
        <v/>
      </c>
      <c r="E89" s="79"/>
      <c r="F89" s="76"/>
      <c r="G89" s="76"/>
      <c r="H89" s="106" t="str">
        <f>IF(A89="","",VLOOKUP(F:F,'Look ups'!F:G,2,FALSE))</f>
        <v/>
      </c>
      <c r="I89" s="106" t="str">
        <f>IF(A89="","",VLOOKUP(B:B,'Paste report here'!M:R,6,FALSE))</f>
        <v/>
      </c>
      <c r="J89" s="106" t="str">
        <f>IF(A89="","",VLOOKUP(B:B,'Paste report here'!M:R,5,FALSE))</f>
        <v/>
      </c>
      <c r="K89" s="106" t="str">
        <f>IF(A89="","",VLOOKUP(L89&amp;P89,'Look ups'!C:D,2,FALSE))</f>
        <v/>
      </c>
      <c r="L89" s="89" t="str">
        <f>IF(A89="","",VLOOKUP(B89,'Paste report here'!M:AA,15,FALSE))</f>
        <v/>
      </c>
      <c r="M89" s="89" t="str">
        <f>IF(A89="","",VLOOKUP(B89,'Paste report here'!M:AA,13,FALSE))</f>
        <v/>
      </c>
      <c r="N89" s="89" t="str">
        <f t="shared" si="3"/>
        <v xml:space="preserve"> </v>
      </c>
      <c r="O89" s="76"/>
      <c r="P89" s="90" t="str">
        <f t="shared" si="4"/>
        <v/>
      </c>
      <c r="Q89" s="77"/>
      <c r="R89" s="77"/>
      <c r="S89" s="77"/>
      <c r="T89" s="77"/>
      <c r="U89" s="84" t="str">
        <f>IFERROR((VLOOKUP(N89,DV!$B$2:$H$136,2,FALSE))*(Q89),"")</f>
        <v/>
      </c>
      <c r="V89" s="83" t="str">
        <f>IFERROR((VLOOKUP(M89,DV!$B$2:$H$136,3,FALSE))*(Q89),"")</f>
        <v/>
      </c>
      <c r="W89" s="83" t="str">
        <f>IFERROR((VLOOKUP(N89,DV!$B$2:$H$136,4,FALSE))*(Q89),"")</f>
        <v/>
      </c>
      <c r="X89" s="87" t="str">
        <f>IFERROR((VLOOKUP(N89,DV!$B$2:$H$136,5,FALSE))*(Q89),"")</f>
        <v/>
      </c>
      <c r="Y89" s="87" t="str">
        <f>IF(Table14[[#This Row],[Academic - Prep]]="without Preparation","£0.00",IFERROR((VLOOKUP(N89,DV!$B$2:$H$136,6,FALSE))*(Q89),""))</f>
        <v/>
      </c>
      <c r="Z89" s="87" t="str">
        <f>IF(Table14[[#This Row],[Academic - Prep]]="with Preparation","£0.00",IFERROR((VLOOKUP(N89,DV!$B$2:$H$136,7,FALSE))*(Q89),""))</f>
        <v/>
      </c>
      <c r="AA89" s="61" t="str">
        <f>IFERROR((VLOOKUP(N89,DV!$B$2:$H$136,2,FALSE))*(R89)*0.25,"")</f>
        <v/>
      </c>
      <c r="AB89" s="61" t="str">
        <f>IFERROR((VLOOKUP(N89,DV!$B$2:$H$136,2,FALSE))*(S89)*1.5,"")</f>
        <v/>
      </c>
      <c r="AC89" s="61" t="str">
        <f>IFERROR((VLOOKUP(N89,DV!$B$2:$H$136,2,FALSE))*(T89*2),"")</f>
        <v/>
      </c>
      <c r="AD89" s="12"/>
      <c r="AE89" s="12"/>
      <c r="AF89" s="11"/>
      <c r="AG89" s="11"/>
      <c r="AH89" s="11"/>
      <c r="AI89" s="11"/>
    </row>
    <row r="90" spans="1:35">
      <c r="A90" s="76"/>
      <c r="B90"/>
      <c r="C90" s="89" t="str">
        <f>IF(A90="","",VLOOKUP(B:B,'Paste report here'!M:O,3,FALSE))</f>
        <v/>
      </c>
      <c r="D90" s="90" t="str">
        <f>IF(A90="","",VLOOKUP(B90,CHOOSE({1,2},'Paste report here'!M:M,'Paste report here'!L:L),2,0))</f>
        <v/>
      </c>
      <c r="E90" s="79"/>
      <c r="F90" s="76"/>
      <c r="G90" s="76"/>
      <c r="H90" s="106" t="str">
        <f>IF(A90="","",VLOOKUP(F:F,'Look ups'!F:G,2,FALSE))</f>
        <v/>
      </c>
      <c r="I90" s="106" t="str">
        <f>IF(A90="","",VLOOKUP(B:B,'Paste report here'!M:R,6,FALSE))</f>
        <v/>
      </c>
      <c r="J90" s="106" t="str">
        <f>IF(A90="","",VLOOKUP(B:B,'Paste report here'!M:R,5,FALSE))</f>
        <v/>
      </c>
      <c r="K90" s="106" t="str">
        <f>IF(A90="","",VLOOKUP(L90&amp;P90,'Look ups'!C:D,2,FALSE))</f>
        <v/>
      </c>
      <c r="L90" s="89" t="str">
        <f>IF(A90="","",VLOOKUP(B90,'Paste report here'!M:AA,15,FALSE))</f>
        <v/>
      </c>
      <c r="M90" s="89" t="str">
        <f>IF(A90="","",VLOOKUP(B90,'Paste report here'!M:AA,13,FALSE))</f>
        <v/>
      </c>
      <c r="N90" s="89" t="str">
        <f t="shared" si="3"/>
        <v xml:space="preserve"> </v>
      </c>
      <c r="O90" s="76"/>
      <c r="P90" s="90" t="str">
        <f t="shared" si="4"/>
        <v/>
      </c>
      <c r="Q90" s="77"/>
      <c r="R90" s="77"/>
      <c r="S90" s="77"/>
      <c r="T90" s="77"/>
      <c r="U90" s="84" t="str">
        <f>IFERROR((VLOOKUP(N90,DV!$B$2:$H$136,2,FALSE))*(Q90),"")</f>
        <v/>
      </c>
      <c r="V90" s="83" t="str">
        <f>IFERROR((VLOOKUP(M90,DV!$B$2:$H$136,3,FALSE))*(Q90),"")</f>
        <v/>
      </c>
      <c r="W90" s="83" t="str">
        <f>IFERROR((VLOOKUP(N90,DV!$B$2:$H$136,4,FALSE))*(Q90),"")</f>
        <v/>
      </c>
      <c r="X90" s="87" t="str">
        <f>IFERROR((VLOOKUP(N90,DV!$B$2:$H$136,5,FALSE))*(Q90),"")</f>
        <v/>
      </c>
      <c r="Y90" s="87" t="str">
        <f>IF(Table14[[#This Row],[Academic - Prep]]="without Preparation","£0.00",IFERROR((VLOOKUP(N90,DV!$B$2:$H$136,6,FALSE))*(Q90),""))</f>
        <v/>
      </c>
      <c r="Z90" s="87" t="str">
        <f>IF(Table14[[#This Row],[Academic - Prep]]="with Preparation","£0.00",IFERROR((VLOOKUP(N90,DV!$B$2:$H$136,7,FALSE))*(Q90),""))</f>
        <v/>
      </c>
      <c r="AA90" s="61" t="str">
        <f>IFERROR((VLOOKUP(N90,DV!$B$2:$H$136,2,FALSE))*(R90)*0.25,"")</f>
        <v/>
      </c>
      <c r="AB90" s="61" t="str">
        <f>IFERROR((VLOOKUP(N90,DV!$B$2:$H$136,2,FALSE))*(S90)*1.5,"")</f>
        <v/>
      </c>
      <c r="AC90" s="61" t="str">
        <f>IFERROR((VLOOKUP(N90,DV!$B$2:$H$136,2,FALSE))*(T90*2),"")</f>
        <v/>
      </c>
      <c r="AD90" s="12"/>
      <c r="AE90" s="12"/>
      <c r="AF90" s="11"/>
      <c r="AG90" s="11"/>
      <c r="AH90" s="11"/>
      <c r="AI90" s="11"/>
    </row>
    <row r="91" spans="1:35">
      <c r="A91" s="76"/>
      <c r="B91"/>
      <c r="C91" s="89" t="str">
        <f>IF(A91="","",VLOOKUP(B:B,'Paste report here'!M:O,3,FALSE))</f>
        <v/>
      </c>
      <c r="D91" s="90" t="str">
        <f>IF(A91="","",VLOOKUP(B91,CHOOSE({1,2},'Paste report here'!M:M,'Paste report here'!L:L),2,0))</f>
        <v/>
      </c>
      <c r="E91" s="79"/>
      <c r="F91" s="76"/>
      <c r="G91" s="76"/>
      <c r="H91" s="106" t="str">
        <f>IF(A91="","",VLOOKUP(F:F,'Look ups'!F:G,2,FALSE))</f>
        <v/>
      </c>
      <c r="I91" s="106" t="str">
        <f>IF(A91="","",VLOOKUP(B:B,'Paste report here'!M:R,6,FALSE))</f>
        <v/>
      </c>
      <c r="J91" s="106" t="str">
        <f>IF(A91="","",VLOOKUP(B:B,'Paste report here'!M:R,5,FALSE))</f>
        <v/>
      </c>
      <c r="K91" s="106" t="str">
        <f>IF(A91="","",VLOOKUP(L91&amp;P91,'Look ups'!C:D,2,FALSE))</f>
        <v/>
      </c>
      <c r="L91" s="89" t="str">
        <f>IF(A91="","",VLOOKUP(B91,'Paste report here'!M:AA,15,FALSE))</f>
        <v/>
      </c>
      <c r="M91" s="89" t="str">
        <f>IF(A91="","",VLOOKUP(B91,'Paste report here'!M:AA,13,FALSE))</f>
        <v/>
      </c>
      <c r="N91" s="89" t="str">
        <f t="shared" si="3"/>
        <v xml:space="preserve"> </v>
      </c>
      <c r="O91" s="76"/>
      <c r="P91" s="90" t="str">
        <f t="shared" si="4"/>
        <v/>
      </c>
      <c r="Q91" s="77"/>
      <c r="R91" s="77"/>
      <c r="S91" s="77"/>
      <c r="T91" s="77"/>
      <c r="U91" s="84" t="str">
        <f>IFERROR((VLOOKUP(N91,DV!$B$2:$H$136,2,FALSE))*(Q91),"")</f>
        <v/>
      </c>
      <c r="V91" s="83" t="str">
        <f>IFERROR((VLOOKUP(M91,DV!$B$2:$H$136,3,FALSE))*(Q91),"")</f>
        <v/>
      </c>
      <c r="W91" s="83" t="str">
        <f>IFERROR((VLOOKUP(N91,DV!$B$2:$H$136,4,FALSE))*(Q91),"")</f>
        <v/>
      </c>
      <c r="X91" s="87" t="str">
        <f>IFERROR((VLOOKUP(N91,DV!$B$2:$H$136,5,FALSE))*(Q91),"")</f>
        <v/>
      </c>
      <c r="Y91" s="87" t="str">
        <f>IF(Table14[[#This Row],[Academic - Prep]]="without Preparation","£0.00",IFERROR((VLOOKUP(N91,DV!$B$2:$H$136,6,FALSE))*(Q91),""))</f>
        <v/>
      </c>
      <c r="Z91" s="87" t="str">
        <f>IF(Table14[[#This Row],[Academic - Prep]]="with Preparation","£0.00",IFERROR((VLOOKUP(N91,DV!$B$2:$H$136,7,FALSE))*(Q91),""))</f>
        <v/>
      </c>
      <c r="AA91" s="61" t="str">
        <f>IFERROR((VLOOKUP(N91,DV!$B$2:$H$136,2,FALSE))*(R91)*0.25,"")</f>
        <v/>
      </c>
      <c r="AB91" s="61" t="str">
        <f>IFERROR((VLOOKUP(N91,DV!$B$2:$H$136,2,FALSE))*(S91)*1.5,"")</f>
        <v/>
      </c>
      <c r="AC91" s="61" t="str">
        <f>IFERROR((VLOOKUP(N91,DV!$B$2:$H$136,2,FALSE))*(T91*2),"")</f>
        <v/>
      </c>
      <c r="AD91" s="12"/>
      <c r="AE91" s="12"/>
      <c r="AF91" s="11"/>
      <c r="AG91" s="11"/>
      <c r="AH91" s="11"/>
      <c r="AI91" s="11"/>
    </row>
    <row r="92" spans="1:35">
      <c r="A92" s="76"/>
      <c r="B92"/>
      <c r="C92" s="89" t="str">
        <f>IF(A92="","",VLOOKUP(B:B,'Paste report here'!M:O,3,FALSE))</f>
        <v/>
      </c>
      <c r="D92" s="90" t="str">
        <f>IF(A92="","",VLOOKUP(B92,CHOOSE({1,2},'Paste report here'!M:M,'Paste report here'!L:L),2,0))</f>
        <v/>
      </c>
      <c r="E92" s="79"/>
      <c r="F92" s="76"/>
      <c r="G92" s="76"/>
      <c r="H92" s="106" t="str">
        <f>IF(A92="","",VLOOKUP(F:F,'Look ups'!F:G,2,FALSE))</f>
        <v/>
      </c>
      <c r="I92" s="106" t="str">
        <f>IF(A92="","",VLOOKUP(B:B,'Paste report here'!M:R,6,FALSE))</f>
        <v/>
      </c>
      <c r="J92" s="106" t="str">
        <f>IF(A92="","",VLOOKUP(B:B,'Paste report here'!M:R,5,FALSE))</f>
        <v/>
      </c>
      <c r="K92" s="106" t="str">
        <f>IF(A92="","",VLOOKUP(L92&amp;P92,'Look ups'!C:D,2,FALSE))</f>
        <v/>
      </c>
      <c r="L92" s="89" t="str">
        <f>IF(A92="","",VLOOKUP(B92,'Paste report here'!M:AA,15,FALSE))</f>
        <v/>
      </c>
      <c r="M92" s="89" t="str">
        <f>IF(A92="","",VLOOKUP(B92,'Paste report here'!M:AA,13,FALSE))</f>
        <v/>
      </c>
      <c r="N92" s="89" t="str">
        <f t="shared" si="3"/>
        <v xml:space="preserve"> </v>
      </c>
      <c r="O92" s="76"/>
      <c r="P92" s="90" t="str">
        <f t="shared" si="4"/>
        <v/>
      </c>
      <c r="Q92" s="77"/>
      <c r="R92" s="77"/>
      <c r="S92" s="77"/>
      <c r="T92" s="77"/>
      <c r="U92" s="84" t="str">
        <f>IFERROR((VLOOKUP(N92,DV!$B$2:$H$136,2,FALSE))*(Q92),"")</f>
        <v/>
      </c>
      <c r="V92" s="83" t="str">
        <f>IFERROR((VLOOKUP(M92,DV!$B$2:$H$136,3,FALSE))*(Q92),"")</f>
        <v/>
      </c>
      <c r="W92" s="83" t="str">
        <f>IFERROR((VLOOKUP(N92,DV!$B$2:$H$136,4,FALSE))*(Q92),"")</f>
        <v/>
      </c>
      <c r="X92" s="87" t="str">
        <f>IFERROR((VLOOKUP(N92,DV!$B$2:$H$136,5,FALSE))*(Q92),"")</f>
        <v/>
      </c>
      <c r="Y92" s="87" t="str">
        <f>IF(Table14[[#This Row],[Academic - Prep]]="without Preparation","£0.00",IFERROR((VLOOKUP(N92,DV!$B$2:$H$136,6,FALSE))*(Q92),""))</f>
        <v/>
      </c>
      <c r="Z92" s="87" t="str">
        <f>IF(Table14[[#This Row],[Academic - Prep]]="with Preparation","£0.00",IFERROR((VLOOKUP(N92,DV!$B$2:$H$136,7,FALSE))*(Q92),""))</f>
        <v/>
      </c>
      <c r="AA92" s="61" t="str">
        <f>IFERROR((VLOOKUP(N92,DV!$B$2:$H$136,2,FALSE))*(R92)*0.25,"")</f>
        <v/>
      </c>
      <c r="AB92" s="61" t="str">
        <f>IFERROR((VLOOKUP(N92,DV!$B$2:$H$136,2,FALSE))*(S92)*1.5,"")</f>
        <v/>
      </c>
      <c r="AC92" s="61" t="str">
        <f>IFERROR((VLOOKUP(N92,DV!$B$2:$H$136,2,FALSE))*(T92*2),"")</f>
        <v/>
      </c>
      <c r="AD92" s="12"/>
      <c r="AE92" s="12"/>
      <c r="AF92" s="11"/>
      <c r="AG92" s="11"/>
      <c r="AH92" s="11"/>
      <c r="AI92" s="11"/>
    </row>
    <row r="93" spans="1:35">
      <c r="A93" s="76"/>
      <c r="B93"/>
      <c r="C93" s="89" t="str">
        <f>IF(A93="","",VLOOKUP(B:B,'Paste report here'!M:O,3,FALSE))</f>
        <v/>
      </c>
      <c r="D93" s="90" t="str">
        <f>IF(A93="","",VLOOKUP(B93,CHOOSE({1,2},'Paste report here'!M:M,'Paste report here'!L:L),2,0))</f>
        <v/>
      </c>
      <c r="E93" s="79"/>
      <c r="F93" s="76"/>
      <c r="G93" s="76"/>
      <c r="H93" s="106" t="str">
        <f>IF(A93="","",VLOOKUP(F:F,'Look ups'!F:G,2,FALSE))</f>
        <v/>
      </c>
      <c r="I93" s="106" t="str">
        <f>IF(A93="","",VLOOKUP(B:B,'Paste report here'!M:R,6,FALSE))</f>
        <v/>
      </c>
      <c r="J93" s="106" t="str">
        <f>IF(A93="","",VLOOKUP(B:B,'Paste report here'!M:R,5,FALSE))</f>
        <v/>
      </c>
      <c r="K93" s="106" t="str">
        <f>IF(A93="","",VLOOKUP(L93&amp;P93,'Look ups'!C:D,2,FALSE))</f>
        <v/>
      </c>
      <c r="L93" s="89" t="str">
        <f>IF(A93="","",VLOOKUP(B93,'Paste report here'!M:AA,15,FALSE))</f>
        <v/>
      </c>
      <c r="M93" s="89" t="str">
        <f>IF(A93="","",VLOOKUP(B93,'Paste report here'!M:AA,13,FALSE))</f>
        <v/>
      </c>
      <c r="N93" s="89" t="str">
        <f t="shared" ref="N93:N124" si="5">IF(L93="MKT",M93,IF(LEFT(L93,3)="HAY",M93,L93&amp;" "&amp;M93))</f>
        <v xml:space="preserve"> </v>
      </c>
      <c r="O93" s="76"/>
      <c r="P93" s="90" t="str">
        <f t="shared" si="4"/>
        <v/>
      </c>
      <c r="Q93" s="77"/>
      <c r="R93" s="77"/>
      <c r="S93" s="77"/>
      <c r="T93" s="77"/>
      <c r="U93" s="84" t="str">
        <f>IFERROR((VLOOKUP(N93,DV!$B$2:$H$136,2,FALSE))*(Q93),"")</f>
        <v/>
      </c>
      <c r="V93" s="83" t="str">
        <f>IFERROR((VLOOKUP(M93,DV!$B$2:$H$136,3,FALSE))*(Q93),"")</f>
        <v/>
      </c>
      <c r="W93" s="83" t="str">
        <f>IFERROR((VLOOKUP(N93,DV!$B$2:$H$136,4,FALSE))*(Q93),"")</f>
        <v/>
      </c>
      <c r="X93" s="87" t="str">
        <f>IFERROR((VLOOKUP(N93,DV!$B$2:$H$136,5,FALSE))*(Q93),"")</f>
        <v/>
      </c>
      <c r="Y93" s="87" t="str">
        <f>IF(Table14[[#This Row],[Academic - Prep]]="without Preparation","£0.00",IFERROR((VLOOKUP(N93,DV!$B$2:$H$136,6,FALSE))*(Q93),""))</f>
        <v/>
      </c>
      <c r="Z93" s="87" t="str">
        <f>IF(Table14[[#This Row],[Academic - Prep]]="with Preparation","£0.00",IFERROR((VLOOKUP(N93,DV!$B$2:$H$136,7,FALSE))*(Q93),""))</f>
        <v/>
      </c>
      <c r="AA93" s="61" t="str">
        <f>IFERROR((VLOOKUP(N93,DV!$B$2:$H$136,2,FALSE))*(R93)*0.25,"")</f>
        <v/>
      </c>
      <c r="AB93" s="61" t="str">
        <f>IFERROR((VLOOKUP(N93,DV!$B$2:$H$136,2,FALSE))*(S93)*1.5,"")</f>
        <v/>
      </c>
      <c r="AC93" s="61" t="str">
        <f>IFERROR((VLOOKUP(N93,DV!$B$2:$H$136,2,FALSE))*(T93*2),"")</f>
        <v/>
      </c>
      <c r="AD93" s="12"/>
      <c r="AE93" s="12"/>
      <c r="AF93" s="11"/>
      <c r="AG93" s="11"/>
      <c r="AH93" s="11"/>
      <c r="AI93" s="11"/>
    </row>
    <row r="94" spans="1:35">
      <c r="A94" s="76"/>
      <c r="B94"/>
      <c r="C94" s="89" t="str">
        <f>IF(A94="","",VLOOKUP(B:B,'Paste report here'!M:O,3,FALSE))</f>
        <v/>
      </c>
      <c r="D94" s="90" t="str">
        <f>IF(A94="","",VLOOKUP(B94,CHOOSE({1,2},'Paste report here'!M:M,'Paste report here'!L:L),2,0))</f>
        <v/>
      </c>
      <c r="E94" s="79"/>
      <c r="F94" s="76"/>
      <c r="G94" s="76"/>
      <c r="H94" s="106" t="str">
        <f>IF(A94="","",VLOOKUP(F:F,'Look ups'!F:G,2,FALSE))</f>
        <v/>
      </c>
      <c r="I94" s="106" t="str">
        <f>IF(A94="","",VLOOKUP(B:B,'Paste report here'!M:R,6,FALSE))</f>
        <v/>
      </c>
      <c r="J94" s="106" t="str">
        <f>IF(A94="","",VLOOKUP(B:B,'Paste report here'!M:R,5,FALSE))</f>
        <v/>
      </c>
      <c r="K94" s="106" t="str">
        <f>IF(A94="","",VLOOKUP(L94&amp;P94,'Look ups'!C:D,2,FALSE))</f>
        <v/>
      </c>
      <c r="L94" s="89" t="str">
        <f>IF(A94="","",VLOOKUP(B94,'Paste report here'!M:AA,15,FALSE))</f>
        <v/>
      </c>
      <c r="M94" s="89" t="str">
        <f>IF(A94="","",VLOOKUP(B94,'Paste report here'!M:AA,13,FALSE))</f>
        <v/>
      </c>
      <c r="N94" s="89" t="str">
        <f t="shared" si="5"/>
        <v xml:space="preserve"> </v>
      </c>
      <c r="O94" s="76"/>
      <c r="P94" s="90" t="str">
        <f t="shared" si="4"/>
        <v/>
      </c>
      <c r="Q94" s="77"/>
      <c r="R94" s="77"/>
      <c r="S94" s="77"/>
      <c r="T94" s="77"/>
      <c r="U94" s="84" t="str">
        <f>IFERROR((VLOOKUP(N94,DV!$B$2:$H$136,2,FALSE))*(Q94),"")</f>
        <v/>
      </c>
      <c r="V94" s="83" t="str">
        <f>IFERROR((VLOOKUP(M94,DV!$B$2:$H$136,3,FALSE))*(Q94),"")</f>
        <v/>
      </c>
      <c r="W94" s="83" t="str">
        <f>IFERROR((VLOOKUP(N94,DV!$B$2:$H$136,4,FALSE))*(Q94),"")</f>
        <v/>
      </c>
      <c r="X94" s="87" t="str">
        <f>IFERROR((VLOOKUP(N94,DV!$B$2:$H$136,5,FALSE))*(Q94),"")</f>
        <v/>
      </c>
      <c r="Y94" s="87" t="str">
        <f>IF(Table14[[#This Row],[Academic - Prep]]="without Preparation","£0.00",IFERROR((VLOOKUP(N94,DV!$B$2:$H$136,6,FALSE))*(Q94),""))</f>
        <v/>
      </c>
      <c r="Z94" s="87" t="str">
        <f>IF(Table14[[#This Row],[Academic - Prep]]="with Preparation","£0.00",IFERROR((VLOOKUP(N94,DV!$B$2:$H$136,7,FALSE))*(Q94),""))</f>
        <v/>
      </c>
      <c r="AA94" s="61" t="str">
        <f>IFERROR((VLOOKUP(N94,DV!$B$2:$H$136,2,FALSE))*(R94)*0.25,"")</f>
        <v/>
      </c>
      <c r="AB94" s="61" t="str">
        <f>IFERROR((VLOOKUP(N94,DV!$B$2:$H$136,2,FALSE))*(S94)*1.5,"")</f>
        <v/>
      </c>
      <c r="AC94" s="61" t="str">
        <f>IFERROR((VLOOKUP(N94,DV!$B$2:$H$136,2,FALSE))*(T94*2),"")</f>
        <v/>
      </c>
      <c r="AD94" s="12"/>
      <c r="AE94" s="12"/>
      <c r="AF94" s="11"/>
      <c r="AG94" s="11"/>
      <c r="AH94" s="11"/>
      <c r="AI94" s="11"/>
    </row>
    <row r="95" spans="1:35">
      <c r="A95" s="76"/>
      <c r="B95"/>
      <c r="C95" s="89" t="str">
        <f>IF(A95="","",VLOOKUP(B:B,'Paste report here'!M:O,3,FALSE))</f>
        <v/>
      </c>
      <c r="D95" s="90" t="str">
        <f>IF(A95="","",VLOOKUP(B95,CHOOSE({1,2},'Paste report here'!M:M,'Paste report here'!L:L),2,0))</f>
        <v/>
      </c>
      <c r="E95" s="79"/>
      <c r="F95" s="76"/>
      <c r="G95" s="76"/>
      <c r="H95" s="106" t="str">
        <f>IF(A95="","",VLOOKUP(F:F,'Look ups'!F:G,2,FALSE))</f>
        <v/>
      </c>
      <c r="I95" s="106" t="str">
        <f>IF(A95="","",VLOOKUP(B:B,'Paste report here'!M:R,6,FALSE))</f>
        <v/>
      </c>
      <c r="J95" s="106" t="str">
        <f>IF(A95="","",VLOOKUP(B:B,'Paste report here'!M:R,5,FALSE))</f>
        <v/>
      </c>
      <c r="K95" s="106" t="str">
        <f>IF(A95="","",VLOOKUP(L95&amp;P95,'Look ups'!C:D,2,FALSE))</f>
        <v/>
      </c>
      <c r="L95" s="89" t="str">
        <f>IF(A95="","",VLOOKUP(B95,'Paste report here'!M:AA,15,FALSE))</f>
        <v/>
      </c>
      <c r="M95" s="89" t="str">
        <f>IF(A95="","",VLOOKUP(B95,'Paste report here'!M:AA,13,FALSE))</f>
        <v/>
      </c>
      <c r="N95" s="89" t="str">
        <f t="shared" si="5"/>
        <v xml:space="preserve"> </v>
      </c>
      <c r="O95" s="76"/>
      <c r="P95" s="90" t="str">
        <f t="shared" si="4"/>
        <v/>
      </c>
      <c r="Q95" s="77"/>
      <c r="R95" s="77"/>
      <c r="S95" s="77"/>
      <c r="T95" s="77"/>
      <c r="U95" s="84" t="str">
        <f>IFERROR((VLOOKUP(N95,DV!$B$2:$H$136,2,FALSE))*(Q95),"")</f>
        <v/>
      </c>
      <c r="V95" s="83" t="str">
        <f>IFERROR((VLOOKUP(M95,DV!$B$2:$H$136,3,FALSE))*(Q95),"")</f>
        <v/>
      </c>
      <c r="W95" s="83" t="str">
        <f>IFERROR((VLOOKUP(N95,DV!$B$2:$H$136,4,FALSE))*(Q95),"")</f>
        <v/>
      </c>
      <c r="X95" s="87" t="str">
        <f>IFERROR((VLOOKUP(N95,DV!$B$2:$H$136,5,FALSE))*(Q95),"")</f>
        <v/>
      </c>
      <c r="Y95" s="87" t="str">
        <f>IF(Table14[[#This Row],[Academic - Prep]]="without Preparation","£0.00",IFERROR((VLOOKUP(N95,DV!$B$2:$H$136,6,FALSE))*(Q95),""))</f>
        <v/>
      </c>
      <c r="Z95" s="87" t="str">
        <f>IF(Table14[[#This Row],[Academic - Prep]]="with Preparation","£0.00",IFERROR((VLOOKUP(N95,DV!$B$2:$H$136,7,FALSE))*(Q95),""))</f>
        <v/>
      </c>
      <c r="AA95" s="61" t="str">
        <f>IFERROR((VLOOKUP(N95,DV!$B$2:$H$136,2,FALSE))*(R95)*0.25,"")</f>
        <v/>
      </c>
      <c r="AB95" s="61" t="str">
        <f>IFERROR((VLOOKUP(N95,DV!$B$2:$H$136,2,FALSE))*(S95)*1.5,"")</f>
        <v/>
      </c>
      <c r="AC95" s="61" t="str">
        <f>IFERROR((VLOOKUP(N95,DV!$B$2:$H$136,2,FALSE))*(T95*2),"")</f>
        <v/>
      </c>
      <c r="AD95" s="12"/>
      <c r="AE95" s="12"/>
      <c r="AF95" s="11"/>
      <c r="AG95" s="11"/>
      <c r="AH95" s="11"/>
      <c r="AI95" s="11"/>
    </row>
    <row r="96" spans="1:35">
      <c r="A96" s="76"/>
      <c r="B96"/>
      <c r="C96" s="89" t="str">
        <f>IF(A96="","",VLOOKUP(B:B,'Paste report here'!M:O,3,FALSE))</f>
        <v/>
      </c>
      <c r="D96" s="90" t="str">
        <f>IF(A96="","",VLOOKUP(B96,CHOOSE({1,2},'Paste report here'!M:M,'Paste report here'!L:L),2,0))</f>
        <v/>
      </c>
      <c r="E96" s="79"/>
      <c r="F96" s="76"/>
      <c r="G96" s="76"/>
      <c r="H96" s="106" t="str">
        <f>IF(A96="","",VLOOKUP(F:F,'Look ups'!F:G,2,FALSE))</f>
        <v/>
      </c>
      <c r="I96" s="106" t="str">
        <f>IF(A96="","",VLOOKUP(B:B,'Paste report here'!M:R,6,FALSE))</f>
        <v/>
      </c>
      <c r="J96" s="106" t="str">
        <f>IF(A96="","",VLOOKUP(B:B,'Paste report here'!M:R,5,FALSE))</f>
        <v/>
      </c>
      <c r="K96" s="106" t="str">
        <f>IF(A96="","",VLOOKUP(L96&amp;P96,'Look ups'!C:D,2,FALSE))</f>
        <v/>
      </c>
      <c r="L96" s="89" t="str">
        <f>IF(A96="","",VLOOKUP(B96,'Paste report here'!M:AA,15,FALSE))</f>
        <v/>
      </c>
      <c r="M96" s="89" t="str">
        <f>IF(A96="","",VLOOKUP(B96,'Paste report here'!M:AA,13,FALSE))</f>
        <v/>
      </c>
      <c r="N96" s="89" t="str">
        <f t="shared" si="5"/>
        <v xml:space="preserve"> </v>
      </c>
      <c r="O96" s="76"/>
      <c r="P96" s="90" t="str">
        <f t="shared" si="4"/>
        <v/>
      </c>
      <c r="Q96" s="77"/>
      <c r="R96" s="77"/>
      <c r="S96" s="77"/>
      <c r="T96" s="77"/>
      <c r="U96" s="84" t="str">
        <f>IFERROR((VLOOKUP(N96,DV!$B$2:$H$136,2,FALSE))*(Q96),"")</f>
        <v/>
      </c>
      <c r="V96" s="83" t="str">
        <f>IFERROR((VLOOKUP(M96,DV!$B$2:$H$136,3,FALSE))*(Q96),"")</f>
        <v/>
      </c>
      <c r="W96" s="83" t="str">
        <f>IFERROR((VLOOKUP(N96,DV!$B$2:$H$136,4,FALSE))*(Q96),"")</f>
        <v/>
      </c>
      <c r="X96" s="87" t="str">
        <f>IFERROR((VLOOKUP(N96,DV!$B$2:$H$136,5,FALSE))*(Q96),"")</f>
        <v/>
      </c>
      <c r="Y96" s="87" t="str">
        <f>IF(Table14[[#This Row],[Academic - Prep]]="without Preparation","£0.00",IFERROR((VLOOKUP(N96,DV!$B$2:$H$136,6,FALSE))*(Q96),""))</f>
        <v/>
      </c>
      <c r="Z96" s="87" t="str">
        <f>IF(Table14[[#This Row],[Academic - Prep]]="with Preparation","£0.00",IFERROR((VLOOKUP(N96,DV!$B$2:$H$136,7,FALSE))*(Q96),""))</f>
        <v/>
      </c>
      <c r="AA96" s="61" t="str">
        <f>IFERROR((VLOOKUP(N96,DV!$B$2:$H$136,2,FALSE))*(R96)*0.25,"")</f>
        <v/>
      </c>
      <c r="AB96" s="61" t="str">
        <f>IFERROR((VLOOKUP(N96,DV!$B$2:$H$136,2,FALSE))*(S96)*1.5,"")</f>
        <v/>
      </c>
      <c r="AC96" s="61" t="str">
        <f>IFERROR((VLOOKUP(N96,DV!$B$2:$H$136,2,FALSE))*(T96*2),"")</f>
        <v/>
      </c>
      <c r="AD96" s="12"/>
      <c r="AE96" s="12"/>
      <c r="AF96" s="11"/>
      <c r="AG96" s="11"/>
      <c r="AH96" s="11"/>
      <c r="AI96" s="11"/>
    </row>
    <row r="97" spans="1:35">
      <c r="A97" s="76"/>
      <c r="B97"/>
      <c r="C97" s="89" t="str">
        <f>IF(A97="","",VLOOKUP(B:B,'Paste report here'!M:O,3,FALSE))</f>
        <v/>
      </c>
      <c r="D97" s="90" t="str">
        <f>IF(A97="","",VLOOKUP(B97,CHOOSE({1,2},'Paste report here'!M:M,'Paste report here'!L:L),2,0))</f>
        <v/>
      </c>
      <c r="E97" s="79"/>
      <c r="F97" s="76"/>
      <c r="G97" s="76"/>
      <c r="H97" s="106" t="str">
        <f>IF(A97="","",VLOOKUP(F:F,'Look ups'!F:G,2,FALSE))</f>
        <v/>
      </c>
      <c r="I97" s="106" t="str">
        <f>IF(A97="","",VLOOKUP(B:B,'Paste report here'!M:R,6,FALSE))</f>
        <v/>
      </c>
      <c r="J97" s="106" t="str">
        <f>IF(A97="","",VLOOKUP(B:B,'Paste report here'!M:R,5,FALSE))</f>
        <v/>
      </c>
      <c r="K97" s="106" t="str">
        <f>IF(A97="","",VLOOKUP(L97&amp;P97,'Look ups'!C:D,2,FALSE))</f>
        <v/>
      </c>
      <c r="L97" s="89" t="str">
        <f>IF(A97="","",VLOOKUP(B97,'Paste report here'!M:AA,15,FALSE))</f>
        <v/>
      </c>
      <c r="M97" s="89" t="str">
        <f>IF(A97="","",VLOOKUP(B97,'Paste report here'!M:AA,13,FALSE))</f>
        <v/>
      </c>
      <c r="N97" s="89" t="str">
        <f t="shared" si="5"/>
        <v xml:space="preserve"> </v>
      </c>
      <c r="O97" s="76"/>
      <c r="P97" s="90" t="str">
        <f t="shared" si="4"/>
        <v/>
      </c>
      <c r="Q97" s="77"/>
      <c r="R97" s="77"/>
      <c r="S97" s="77"/>
      <c r="T97" s="77"/>
      <c r="U97" s="84" t="str">
        <f>IFERROR((VLOOKUP(N97,DV!$B$2:$H$136,2,FALSE))*(Q97),"")</f>
        <v/>
      </c>
      <c r="V97" s="83" t="str">
        <f>IFERROR((VLOOKUP(M97,DV!$B$2:$H$136,3,FALSE))*(Q97),"")</f>
        <v/>
      </c>
      <c r="W97" s="83" t="str">
        <f>IFERROR((VLOOKUP(N97,DV!$B$2:$H$136,4,FALSE))*(Q97),"")</f>
        <v/>
      </c>
      <c r="X97" s="87" t="str">
        <f>IFERROR((VLOOKUP(N97,DV!$B$2:$H$136,5,FALSE))*(Q97),"")</f>
        <v/>
      </c>
      <c r="Y97" s="87" t="str">
        <f>IF(Table14[[#This Row],[Academic - Prep]]="without Preparation","£0.00",IFERROR((VLOOKUP(N97,DV!$B$2:$H$136,6,FALSE))*(Q97),""))</f>
        <v/>
      </c>
      <c r="Z97" s="87" t="str">
        <f>IF(Table14[[#This Row],[Academic - Prep]]="with Preparation","£0.00",IFERROR((VLOOKUP(N97,DV!$B$2:$H$136,7,FALSE))*(Q97),""))</f>
        <v/>
      </c>
      <c r="AA97" s="61" t="str">
        <f>IFERROR((VLOOKUP(N97,DV!$B$2:$H$136,2,FALSE))*(R97)*0.25,"")</f>
        <v/>
      </c>
      <c r="AB97" s="61" t="str">
        <f>IFERROR((VLOOKUP(N97,DV!$B$2:$H$136,2,FALSE))*(S97)*1.5,"")</f>
        <v/>
      </c>
      <c r="AC97" s="61" t="str">
        <f>IFERROR((VLOOKUP(N97,DV!$B$2:$H$136,2,FALSE))*(T97*2),"")</f>
        <v/>
      </c>
      <c r="AD97" s="12"/>
      <c r="AE97" s="12"/>
      <c r="AF97" s="11"/>
      <c r="AG97" s="11"/>
      <c r="AH97" s="11"/>
      <c r="AI97" s="11"/>
    </row>
    <row r="98" spans="1:35">
      <c r="A98" s="76"/>
      <c r="B98"/>
      <c r="C98" s="89" t="str">
        <f>IF(A98="","",VLOOKUP(B:B,'Paste report here'!M:O,3,FALSE))</f>
        <v/>
      </c>
      <c r="D98" s="90" t="str">
        <f>IF(A98="","",VLOOKUP(B98,CHOOSE({1,2},'Paste report here'!M:M,'Paste report here'!L:L),2,0))</f>
        <v/>
      </c>
      <c r="E98" s="79"/>
      <c r="F98" s="76"/>
      <c r="G98" s="76"/>
      <c r="H98" s="106" t="str">
        <f>IF(A98="","",VLOOKUP(F:F,'Look ups'!F:G,2,FALSE))</f>
        <v/>
      </c>
      <c r="I98" s="106" t="str">
        <f>IF(A98="","",VLOOKUP(B:B,'Paste report here'!M:R,6,FALSE))</f>
        <v/>
      </c>
      <c r="J98" s="106" t="str">
        <f>IF(A98="","",VLOOKUP(B:B,'Paste report here'!M:R,5,FALSE))</f>
        <v/>
      </c>
      <c r="K98" s="106" t="str">
        <f>IF(A98="","",VLOOKUP(L98&amp;P98,'Look ups'!C:D,2,FALSE))</f>
        <v/>
      </c>
      <c r="L98" s="89" t="str">
        <f>IF(A98="","",VLOOKUP(B98,'Paste report here'!M:AA,15,FALSE))</f>
        <v/>
      </c>
      <c r="M98" s="89" t="str">
        <f>IF(A98="","",VLOOKUP(B98,'Paste report here'!M:AA,13,FALSE))</f>
        <v/>
      </c>
      <c r="N98" s="89" t="str">
        <f t="shared" si="5"/>
        <v xml:space="preserve"> </v>
      </c>
      <c r="O98" s="76"/>
      <c r="P98" s="90" t="str">
        <f t="shared" si="4"/>
        <v/>
      </c>
      <c r="Q98" s="77"/>
      <c r="R98" s="77"/>
      <c r="S98" s="77"/>
      <c r="T98" s="77"/>
      <c r="U98" s="84" t="str">
        <f>IFERROR((VLOOKUP(N98,DV!$B$2:$H$136,2,FALSE))*(Q98),"")</f>
        <v/>
      </c>
      <c r="V98" s="83" t="str">
        <f>IFERROR((VLOOKUP(M98,DV!$B$2:$H$136,3,FALSE))*(Q98),"")</f>
        <v/>
      </c>
      <c r="W98" s="83" t="str">
        <f>IFERROR((VLOOKUP(N98,DV!$B$2:$H$136,4,FALSE))*(Q98),"")</f>
        <v/>
      </c>
      <c r="X98" s="87" t="str">
        <f>IFERROR((VLOOKUP(N98,DV!$B$2:$H$136,5,FALSE))*(Q98),"")</f>
        <v/>
      </c>
      <c r="Y98" s="87" t="str">
        <f>IF(Table14[[#This Row],[Academic - Prep]]="without Preparation","£0.00",IFERROR((VLOOKUP(N98,DV!$B$2:$H$136,6,FALSE))*(Q98),""))</f>
        <v/>
      </c>
      <c r="Z98" s="87" t="str">
        <f>IF(Table14[[#This Row],[Academic - Prep]]="with Preparation","£0.00",IFERROR((VLOOKUP(N98,DV!$B$2:$H$136,7,FALSE))*(Q98),""))</f>
        <v/>
      </c>
      <c r="AA98" s="61" t="str">
        <f>IFERROR((VLOOKUP(N98,DV!$B$2:$H$136,2,FALSE))*(R98)*0.25,"")</f>
        <v/>
      </c>
      <c r="AB98" s="61" t="str">
        <f>IFERROR((VLOOKUP(N98,DV!$B$2:$H$136,2,FALSE))*(S98)*1.5,"")</f>
        <v/>
      </c>
      <c r="AC98" s="61" t="str">
        <f>IFERROR((VLOOKUP(N98,DV!$B$2:$H$136,2,FALSE))*(T98*2),"")</f>
        <v/>
      </c>
      <c r="AD98" s="12"/>
      <c r="AE98" s="12"/>
      <c r="AF98" s="11"/>
      <c r="AG98" s="11"/>
      <c r="AH98" s="11"/>
      <c r="AI98" s="11"/>
    </row>
    <row r="99" spans="1:35">
      <c r="A99" s="76"/>
      <c r="B99"/>
      <c r="C99" s="89" t="str">
        <f>IF(A99="","",VLOOKUP(B:B,'Paste report here'!M:O,3,FALSE))</f>
        <v/>
      </c>
      <c r="D99" s="90" t="str">
        <f>IF(A99="","",VLOOKUP(B99,CHOOSE({1,2},'Paste report here'!M:M,'Paste report here'!L:L),2,0))</f>
        <v/>
      </c>
      <c r="E99" s="79"/>
      <c r="F99" s="76"/>
      <c r="G99" s="76"/>
      <c r="H99" s="106" t="str">
        <f>IF(A99="","",VLOOKUP(F:F,'Look ups'!F:G,2,FALSE))</f>
        <v/>
      </c>
      <c r="I99" s="106" t="str">
        <f>IF(A99="","",VLOOKUP(B:B,'Paste report here'!M:R,6,FALSE))</f>
        <v/>
      </c>
      <c r="J99" s="106" t="str">
        <f>IF(A99="","",VLOOKUP(B:B,'Paste report here'!M:R,5,FALSE))</f>
        <v/>
      </c>
      <c r="K99" s="106" t="str">
        <f>IF(A99="","",VLOOKUP(L99&amp;P99,'Look ups'!C:D,2,FALSE))</f>
        <v/>
      </c>
      <c r="L99" s="89" t="str">
        <f>IF(A99="","",VLOOKUP(B99,'Paste report here'!M:AA,15,FALSE))</f>
        <v/>
      </c>
      <c r="M99" s="89" t="str">
        <f>IF(A99="","",VLOOKUP(B99,'Paste report here'!M:AA,13,FALSE))</f>
        <v/>
      </c>
      <c r="N99" s="89" t="str">
        <f t="shared" si="5"/>
        <v xml:space="preserve"> </v>
      </c>
      <c r="O99" s="76"/>
      <c r="P99" s="90" t="str">
        <f t="shared" si="4"/>
        <v/>
      </c>
      <c r="Q99" s="77"/>
      <c r="R99" s="77"/>
      <c r="S99" s="77"/>
      <c r="T99" s="77"/>
      <c r="U99" s="84" t="str">
        <f>IFERROR((VLOOKUP(N99,DV!$B$2:$H$136,2,FALSE))*(Q99),"")</f>
        <v/>
      </c>
      <c r="V99" s="83" t="str">
        <f>IFERROR((VLOOKUP(M99,DV!$B$2:$H$136,3,FALSE))*(Q99),"")</f>
        <v/>
      </c>
      <c r="W99" s="83" t="str">
        <f>IFERROR((VLOOKUP(N99,DV!$B$2:$H$136,4,FALSE))*(Q99),"")</f>
        <v/>
      </c>
      <c r="X99" s="87" t="str">
        <f>IFERROR((VLOOKUP(N99,DV!$B$2:$H$136,5,FALSE))*(Q99),"")</f>
        <v/>
      </c>
      <c r="Y99" s="87" t="str">
        <f>IF(Table14[[#This Row],[Academic - Prep]]="without Preparation","£0.00",IFERROR((VLOOKUP(N99,DV!$B$2:$H$136,6,FALSE))*(Q99),""))</f>
        <v/>
      </c>
      <c r="Z99" s="87" t="str">
        <f>IF(Table14[[#This Row],[Academic - Prep]]="with Preparation","£0.00",IFERROR((VLOOKUP(N99,DV!$B$2:$H$136,7,FALSE))*(Q99),""))</f>
        <v/>
      </c>
      <c r="AA99" s="61" t="str">
        <f>IFERROR((VLOOKUP(N99,DV!$B$2:$H$136,2,FALSE))*(R99)*0.25,"")</f>
        <v/>
      </c>
      <c r="AB99" s="61" t="str">
        <f>IFERROR((VLOOKUP(N99,DV!$B$2:$H$136,2,FALSE))*(S99)*1.5,"")</f>
        <v/>
      </c>
      <c r="AC99" s="61" t="str">
        <f>IFERROR((VLOOKUP(N99,DV!$B$2:$H$136,2,FALSE))*(T99*2),"")</f>
        <v/>
      </c>
      <c r="AD99" s="12"/>
      <c r="AE99" s="12"/>
      <c r="AF99" s="11"/>
      <c r="AG99" s="11"/>
      <c r="AH99" s="11"/>
      <c r="AI99" s="11"/>
    </row>
    <row r="100" spans="1:35">
      <c r="A100" s="76"/>
      <c r="B100"/>
      <c r="C100" s="89" t="str">
        <f>IF(A100="","",VLOOKUP(B:B,'Paste report here'!M:O,3,FALSE))</f>
        <v/>
      </c>
      <c r="D100" s="90" t="str">
        <f>IF(A100="","",VLOOKUP(B100,CHOOSE({1,2},'Paste report here'!M:M,'Paste report here'!L:L),2,0))</f>
        <v/>
      </c>
      <c r="E100" s="79"/>
      <c r="F100" s="76"/>
      <c r="G100" s="76"/>
      <c r="H100" s="106" t="str">
        <f>IF(A100="","",VLOOKUP(F:F,'Look ups'!F:G,2,FALSE))</f>
        <v/>
      </c>
      <c r="I100" s="106" t="str">
        <f>IF(A100="","",VLOOKUP(B:B,'Paste report here'!M:R,6,FALSE))</f>
        <v/>
      </c>
      <c r="J100" s="106" t="str">
        <f>IF(A100="","",VLOOKUP(B:B,'Paste report here'!M:R,5,FALSE))</f>
        <v/>
      </c>
      <c r="K100" s="106" t="str">
        <f>IF(A100="","",VLOOKUP(L100&amp;P100,'Look ups'!C:D,2,FALSE))</f>
        <v/>
      </c>
      <c r="L100" s="89" t="str">
        <f>IF(A100="","",VLOOKUP(B100,'Paste report here'!M:AA,15,FALSE))</f>
        <v/>
      </c>
      <c r="M100" s="89" t="str">
        <f>IF(A100="","",VLOOKUP(B100,'Paste report here'!M:AA,13,FALSE))</f>
        <v/>
      </c>
      <c r="N100" s="89" t="str">
        <f t="shared" si="5"/>
        <v xml:space="preserve"> </v>
      </c>
      <c r="O100" s="76"/>
      <c r="P100" s="90" t="str">
        <f t="shared" si="4"/>
        <v/>
      </c>
      <c r="Q100" s="77"/>
      <c r="R100" s="77"/>
      <c r="S100" s="77"/>
      <c r="T100" s="77"/>
      <c r="U100" s="84" t="str">
        <f>IFERROR((VLOOKUP(N100,DV!$B$2:$H$136,2,FALSE))*(Q100),"")</f>
        <v/>
      </c>
      <c r="V100" s="83" t="str">
        <f>IFERROR((VLOOKUP(M100,DV!$B$2:$H$136,3,FALSE))*(Q100),"")</f>
        <v/>
      </c>
      <c r="W100" s="83" t="str">
        <f>IFERROR((VLOOKUP(N100,DV!$B$2:$H$136,4,FALSE))*(Q100),"")</f>
        <v/>
      </c>
      <c r="X100" s="87" t="str">
        <f>IFERROR((VLOOKUP(N100,DV!$B$2:$H$136,5,FALSE))*(Q100),"")</f>
        <v/>
      </c>
      <c r="Y100" s="87" t="str">
        <f>IF(Table14[[#This Row],[Academic - Prep]]="without Preparation","£0.00",IFERROR((VLOOKUP(N100,DV!$B$2:$H$136,6,FALSE))*(Q100),""))</f>
        <v/>
      </c>
      <c r="Z100" s="87" t="str">
        <f>IF(Table14[[#This Row],[Academic - Prep]]="with Preparation","£0.00",IFERROR((VLOOKUP(N100,DV!$B$2:$H$136,7,FALSE))*(Q100),""))</f>
        <v/>
      </c>
      <c r="AA100" s="61" t="str">
        <f>IFERROR((VLOOKUP(N100,DV!$B$2:$H$136,2,FALSE))*(R100)*0.25,"")</f>
        <v/>
      </c>
      <c r="AB100" s="61" t="str">
        <f>IFERROR((VLOOKUP(N100,DV!$B$2:$H$136,2,FALSE))*(S100)*1.5,"")</f>
        <v/>
      </c>
      <c r="AC100" s="61" t="str">
        <f>IFERROR((VLOOKUP(N100,DV!$B$2:$H$136,2,FALSE))*(T100*2),"")</f>
        <v/>
      </c>
      <c r="AD100" s="12"/>
      <c r="AE100" s="12"/>
      <c r="AF100" s="11"/>
      <c r="AG100" s="11"/>
      <c r="AH100" s="11"/>
      <c r="AI100" s="11"/>
    </row>
    <row r="101" spans="1:35">
      <c r="A101" s="76"/>
      <c r="B101"/>
      <c r="C101" s="89" t="str">
        <f>IF(A101="","",VLOOKUP(B:B,'Paste report here'!M:O,3,FALSE))</f>
        <v/>
      </c>
      <c r="D101" s="90" t="str">
        <f>IF(A101="","",VLOOKUP(B101,CHOOSE({1,2},'Paste report here'!M:M,'Paste report here'!L:L),2,0))</f>
        <v/>
      </c>
      <c r="E101" s="79"/>
      <c r="F101" s="76"/>
      <c r="G101" s="76"/>
      <c r="H101" s="106" t="str">
        <f>IF(A101="","",VLOOKUP(F:F,'Look ups'!F:G,2,FALSE))</f>
        <v/>
      </c>
      <c r="I101" s="106" t="str">
        <f>IF(A101="","",VLOOKUP(B:B,'Paste report here'!M:R,6,FALSE))</f>
        <v/>
      </c>
      <c r="J101" s="106" t="str">
        <f>IF(A101="","",VLOOKUP(B:B,'Paste report here'!M:R,5,FALSE))</f>
        <v/>
      </c>
      <c r="K101" s="106" t="str">
        <f>IF(A101="","",VLOOKUP(L101&amp;P101,'Look ups'!C:D,2,FALSE))</f>
        <v/>
      </c>
      <c r="L101" s="89" t="str">
        <f>IF(A101="","",VLOOKUP(B101,'Paste report here'!M:AA,15,FALSE))</f>
        <v/>
      </c>
      <c r="M101" s="89" t="str">
        <f>IF(A101="","",VLOOKUP(B101,'Paste report here'!M:AA,13,FALSE))</f>
        <v/>
      </c>
      <c r="N101" s="89" t="str">
        <f t="shared" si="5"/>
        <v xml:space="preserve"> </v>
      </c>
      <c r="O101" s="76"/>
      <c r="P101" s="90" t="str">
        <f t="shared" si="4"/>
        <v/>
      </c>
      <c r="Q101" s="77"/>
      <c r="R101" s="77"/>
      <c r="S101" s="77"/>
      <c r="T101" s="77"/>
      <c r="U101" s="84" t="str">
        <f>IFERROR((VLOOKUP(N101,DV!$B$2:$H$136,2,FALSE))*(Q101),"")</f>
        <v/>
      </c>
      <c r="V101" s="83" t="str">
        <f>IFERROR((VLOOKUP(M101,DV!$B$2:$H$136,3,FALSE))*(Q101),"")</f>
        <v/>
      </c>
      <c r="W101" s="83" t="str">
        <f>IFERROR((VLOOKUP(N101,DV!$B$2:$H$136,4,FALSE))*(Q101),"")</f>
        <v/>
      </c>
      <c r="X101" s="87" t="str">
        <f>IFERROR((VLOOKUP(N101,DV!$B$2:$H$136,5,FALSE))*(Q101),"")</f>
        <v/>
      </c>
      <c r="Y101" s="87" t="str">
        <f>IF(Table14[[#This Row],[Academic - Prep]]="without Preparation","£0.00",IFERROR((VLOOKUP(N101,DV!$B$2:$H$136,6,FALSE))*(Q101),""))</f>
        <v/>
      </c>
      <c r="Z101" s="87" t="str">
        <f>IF(Table14[[#This Row],[Academic - Prep]]="with Preparation","£0.00",IFERROR((VLOOKUP(N101,DV!$B$2:$H$136,7,FALSE))*(Q101),""))</f>
        <v/>
      </c>
      <c r="AA101" s="61" t="str">
        <f>IFERROR((VLOOKUP(N101,DV!$B$2:$H$136,2,FALSE))*(R101)*0.25,"")</f>
        <v/>
      </c>
      <c r="AB101" s="61" t="str">
        <f>IFERROR((VLOOKUP(N101,DV!$B$2:$H$136,2,FALSE))*(S101)*1.5,"")</f>
        <v/>
      </c>
      <c r="AC101" s="61" t="str">
        <f>IFERROR((VLOOKUP(N101,DV!$B$2:$H$136,2,FALSE))*(T101*2),"")</f>
        <v/>
      </c>
      <c r="AD101" s="12"/>
      <c r="AE101" s="12"/>
      <c r="AF101" s="11"/>
      <c r="AG101" s="11"/>
      <c r="AH101" s="11"/>
      <c r="AI101" s="11"/>
    </row>
    <row r="102" spans="1:35">
      <c r="A102" s="76"/>
      <c r="B102"/>
      <c r="C102" s="89" t="str">
        <f>IF(A102="","",VLOOKUP(B:B,'Paste report here'!M:O,3,FALSE))</f>
        <v/>
      </c>
      <c r="D102" s="90" t="str">
        <f>IF(A102="","",VLOOKUP(B102,CHOOSE({1,2},'Paste report here'!M:M,'Paste report here'!L:L),2,0))</f>
        <v/>
      </c>
      <c r="E102" s="79"/>
      <c r="F102" s="76"/>
      <c r="G102" s="76"/>
      <c r="H102" s="106" t="str">
        <f>IF(A102="","",VLOOKUP(F:F,'Look ups'!F:G,2,FALSE))</f>
        <v/>
      </c>
      <c r="I102" s="106" t="str">
        <f>IF(A102="","",VLOOKUP(B:B,'Paste report here'!M:R,6,FALSE))</f>
        <v/>
      </c>
      <c r="J102" s="106" t="str">
        <f>IF(A102="","",VLOOKUP(B:B,'Paste report here'!M:R,5,FALSE))</f>
        <v/>
      </c>
      <c r="K102" s="106" t="str">
        <f>IF(A102="","",VLOOKUP(L102&amp;P102,'Look ups'!C:D,2,FALSE))</f>
        <v/>
      </c>
      <c r="L102" s="89" t="str">
        <f>IF(A102="","",VLOOKUP(B102,'Paste report here'!M:AA,15,FALSE))</f>
        <v/>
      </c>
      <c r="M102" s="89" t="str">
        <f>IF(A102="","",VLOOKUP(B102,'Paste report here'!M:AA,13,FALSE))</f>
        <v/>
      </c>
      <c r="N102" s="89" t="str">
        <f t="shared" si="5"/>
        <v xml:space="preserve"> </v>
      </c>
      <c r="O102" s="76"/>
      <c r="P102" s="90" t="str">
        <f t="shared" si="4"/>
        <v/>
      </c>
      <c r="Q102" s="77"/>
      <c r="R102" s="77"/>
      <c r="S102" s="77"/>
      <c r="T102" s="77"/>
      <c r="U102" s="84" t="str">
        <f>IFERROR((VLOOKUP(N102,DV!$B$2:$H$136,2,FALSE))*(Q102),"")</f>
        <v/>
      </c>
      <c r="V102" s="83" t="str">
        <f>IFERROR((VLOOKUP(M102,DV!$B$2:$H$136,3,FALSE))*(Q102),"")</f>
        <v/>
      </c>
      <c r="W102" s="83" t="str">
        <f>IFERROR((VLOOKUP(N102,DV!$B$2:$H$136,4,FALSE))*(Q102),"")</f>
        <v/>
      </c>
      <c r="X102" s="87" t="str">
        <f>IFERROR((VLOOKUP(N102,DV!$B$2:$H$136,5,FALSE))*(Q102),"")</f>
        <v/>
      </c>
      <c r="Y102" s="87" t="str">
        <f>IF(Table14[[#This Row],[Academic - Prep]]="without Preparation","£0.00",IFERROR((VLOOKUP(N102,DV!$B$2:$H$136,6,FALSE))*(Q102),""))</f>
        <v/>
      </c>
      <c r="Z102" s="87" t="str">
        <f>IF(Table14[[#This Row],[Academic - Prep]]="with Preparation","£0.00",IFERROR((VLOOKUP(N102,DV!$B$2:$H$136,7,FALSE))*(Q102),""))</f>
        <v/>
      </c>
      <c r="AA102" s="61" t="str">
        <f>IFERROR((VLOOKUP(N102,DV!$B$2:$H$136,2,FALSE))*(R102)*0.25,"")</f>
        <v/>
      </c>
      <c r="AB102" s="61" t="str">
        <f>IFERROR((VLOOKUP(N102,DV!$B$2:$H$136,2,FALSE))*(S102)*1.5,"")</f>
        <v/>
      </c>
      <c r="AC102" s="61" t="str">
        <f>IFERROR((VLOOKUP(N102,DV!$B$2:$H$136,2,FALSE))*(T102*2),"")</f>
        <v/>
      </c>
      <c r="AD102" s="12"/>
      <c r="AE102" s="12"/>
      <c r="AF102" s="11"/>
      <c r="AG102" s="11"/>
      <c r="AH102" s="11"/>
      <c r="AI102" s="11"/>
    </row>
    <row r="103" spans="1:35">
      <c r="A103" s="76"/>
      <c r="B103"/>
      <c r="C103" s="89" t="str">
        <f>IF(A103="","",VLOOKUP(B:B,'Paste report here'!M:O,3,FALSE))</f>
        <v/>
      </c>
      <c r="D103" s="90" t="str">
        <f>IF(A103="","",VLOOKUP(B103,CHOOSE({1,2},'Paste report here'!M:M,'Paste report here'!L:L),2,0))</f>
        <v/>
      </c>
      <c r="E103" s="79"/>
      <c r="F103" s="76"/>
      <c r="G103" s="76"/>
      <c r="H103" s="106" t="str">
        <f>IF(A103="","",VLOOKUP(F:F,'Look ups'!F:G,2,FALSE))</f>
        <v/>
      </c>
      <c r="I103" s="106" t="str">
        <f>IF(A103="","",VLOOKUP(B:B,'Paste report here'!M:R,6,FALSE))</f>
        <v/>
      </c>
      <c r="J103" s="106" t="str">
        <f>IF(A103="","",VLOOKUP(B:B,'Paste report here'!M:R,5,FALSE))</f>
        <v/>
      </c>
      <c r="K103" s="106" t="str">
        <f>IF(A103="","",VLOOKUP(L103&amp;P103,'Look ups'!C:D,2,FALSE))</f>
        <v/>
      </c>
      <c r="L103" s="89" t="str">
        <f>IF(A103="","",VLOOKUP(B103,'Paste report here'!M:AA,15,FALSE))</f>
        <v/>
      </c>
      <c r="M103" s="89" t="str">
        <f>IF(A103="","",VLOOKUP(B103,'Paste report here'!M:AA,13,FALSE))</f>
        <v/>
      </c>
      <c r="N103" s="89" t="str">
        <f t="shared" si="5"/>
        <v xml:space="preserve"> </v>
      </c>
      <c r="O103" s="76"/>
      <c r="P103" s="90" t="str">
        <f t="shared" si="4"/>
        <v/>
      </c>
      <c r="Q103" s="77"/>
      <c r="R103" s="77"/>
      <c r="S103" s="77"/>
      <c r="T103" s="77"/>
      <c r="U103" s="84" t="str">
        <f>IFERROR((VLOOKUP(N103,DV!$B$2:$H$136,2,FALSE))*(Q103),"")</f>
        <v/>
      </c>
      <c r="V103" s="83" t="str">
        <f>IFERROR((VLOOKUP(M103,DV!$B$2:$H$136,3,FALSE))*(Q103),"")</f>
        <v/>
      </c>
      <c r="W103" s="83" t="str">
        <f>IFERROR((VLOOKUP(N103,DV!$B$2:$H$136,4,FALSE))*(Q103),"")</f>
        <v/>
      </c>
      <c r="X103" s="87" t="str">
        <f>IFERROR((VLOOKUP(N103,DV!$B$2:$H$136,5,FALSE))*(Q103),"")</f>
        <v/>
      </c>
      <c r="Y103" s="87" t="str">
        <f>IF(Table14[[#This Row],[Academic - Prep]]="without Preparation","£0.00",IFERROR((VLOOKUP(N103,DV!$B$2:$H$136,6,FALSE))*(Q103),""))</f>
        <v/>
      </c>
      <c r="Z103" s="87" t="str">
        <f>IF(Table14[[#This Row],[Academic - Prep]]="with Preparation","£0.00",IFERROR((VLOOKUP(N103,DV!$B$2:$H$136,7,FALSE))*(Q103),""))</f>
        <v/>
      </c>
      <c r="AA103" s="61" t="str">
        <f>IFERROR((VLOOKUP(N103,DV!$B$2:$H$136,2,FALSE))*(R103)*0.25,"")</f>
        <v/>
      </c>
      <c r="AB103" s="61" t="str">
        <f>IFERROR((VLOOKUP(N103,DV!$B$2:$H$136,2,FALSE))*(S103)*1.5,"")</f>
        <v/>
      </c>
      <c r="AC103" s="61" t="str">
        <f>IFERROR((VLOOKUP(N103,DV!$B$2:$H$136,2,FALSE))*(T103*2),"")</f>
        <v/>
      </c>
      <c r="AD103" s="12"/>
      <c r="AE103" s="12"/>
      <c r="AF103" s="11"/>
      <c r="AG103" s="11"/>
      <c r="AH103" s="11"/>
      <c r="AI103" s="11"/>
    </row>
    <row r="104" spans="1:35">
      <c r="A104" s="76"/>
      <c r="B104"/>
      <c r="C104" s="89" t="str">
        <f>IF(A104="","",VLOOKUP(B:B,'Paste report here'!M:O,3,FALSE))</f>
        <v/>
      </c>
      <c r="D104" s="90" t="str">
        <f>IF(A104="","",VLOOKUP(B104,CHOOSE({1,2},'Paste report here'!M:M,'Paste report here'!L:L),2,0))</f>
        <v/>
      </c>
      <c r="E104" s="79"/>
      <c r="F104" s="76"/>
      <c r="G104" s="76"/>
      <c r="H104" s="106" t="str">
        <f>IF(A104="","",VLOOKUP(F:F,'Look ups'!F:G,2,FALSE))</f>
        <v/>
      </c>
      <c r="I104" s="106" t="str">
        <f>IF(A104="","",VLOOKUP(B:B,'Paste report here'!M:R,6,FALSE))</f>
        <v/>
      </c>
      <c r="J104" s="106" t="str">
        <f>IF(A104="","",VLOOKUP(B:B,'Paste report here'!M:R,5,FALSE))</f>
        <v/>
      </c>
      <c r="K104" s="106" t="str">
        <f>IF(A104="","",VLOOKUP(L104&amp;P104,'Look ups'!C:D,2,FALSE))</f>
        <v/>
      </c>
      <c r="L104" s="89" t="str">
        <f>IF(A104="","",VLOOKUP(B104,'Paste report here'!M:AA,15,FALSE))</f>
        <v/>
      </c>
      <c r="M104" s="89" t="str">
        <f>IF(A104="","",VLOOKUP(B104,'Paste report here'!M:AA,13,FALSE))</f>
        <v/>
      </c>
      <c r="N104" s="89" t="str">
        <f t="shared" si="5"/>
        <v xml:space="preserve"> </v>
      </c>
      <c r="O104" s="76"/>
      <c r="P104" s="90" t="str">
        <f t="shared" si="4"/>
        <v/>
      </c>
      <c r="Q104" s="77"/>
      <c r="R104" s="77"/>
      <c r="S104" s="77"/>
      <c r="T104" s="77"/>
      <c r="U104" s="84" t="str">
        <f>IFERROR((VLOOKUP(N104,DV!$B$2:$H$136,2,FALSE))*(Q104),"")</f>
        <v/>
      </c>
      <c r="V104" s="83" t="str">
        <f>IFERROR((VLOOKUP(M104,DV!$B$2:$H$136,3,FALSE))*(Q104),"")</f>
        <v/>
      </c>
      <c r="W104" s="83" t="str">
        <f>IFERROR((VLOOKUP(N104,DV!$B$2:$H$136,4,FALSE))*(Q104),"")</f>
        <v/>
      </c>
      <c r="X104" s="87" t="str">
        <f>IFERROR((VLOOKUP(N104,DV!$B$2:$H$136,5,FALSE))*(Q104),"")</f>
        <v/>
      </c>
      <c r="Y104" s="87" t="str">
        <f>IF(Table14[[#This Row],[Academic - Prep]]="without Preparation","£0.00",IFERROR((VLOOKUP(N104,DV!$B$2:$H$136,6,FALSE))*(Q104),""))</f>
        <v/>
      </c>
      <c r="Z104" s="87" t="str">
        <f>IF(Table14[[#This Row],[Academic - Prep]]="with Preparation","£0.00",IFERROR((VLOOKUP(N104,DV!$B$2:$H$136,7,FALSE))*(Q104),""))</f>
        <v/>
      </c>
      <c r="AA104" s="61" t="str">
        <f>IFERROR((VLOOKUP(N104,DV!$B$2:$H$136,2,FALSE))*(R104)*0.25,"")</f>
        <v/>
      </c>
      <c r="AB104" s="61" t="str">
        <f>IFERROR((VLOOKUP(N104,DV!$B$2:$H$136,2,FALSE))*(S104)*1.5,"")</f>
        <v/>
      </c>
      <c r="AC104" s="61" t="str">
        <f>IFERROR((VLOOKUP(N104,DV!$B$2:$H$136,2,FALSE))*(T104*2),"")</f>
        <v/>
      </c>
      <c r="AD104" s="12"/>
      <c r="AE104" s="12"/>
      <c r="AF104" s="11"/>
      <c r="AG104" s="11"/>
      <c r="AH104" s="11"/>
      <c r="AI104" s="11"/>
    </row>
    <row r="105" spans="1:35">
      <c r="A105" s="76"/>
      <c r="B105"/>
      <c r="C105" s="89" t="str">
        <f>IF(A105="","",VLOOKUP(B:B,'Paste report here'!M:O,3,FALSE))</f>
        <v/>
      </c>
      <c r="D105" s="90" t="str">
        <f>IF(A105="","",VLOOKUP(B105,CHOOSE({1,2},'Paste report here'!M:M,'Paste report here'!L:L),2,0))</f>
        <v/>
      </c>
      <c r="E105" s="79"/>
      <c r="F105" s="76"/>
      <c r="G105" s="76"/>
      <c r="H105" s="106" t="str">
        <f>IF(A105="","",VLOOKUP(F:F,'Look ups'!F:G,2,FALSE))</f>
        <v/>
      </c>
      <c r="I105" s="106" t="str">
        <f>IF(A105="","",VLOOKUP(B:B,'Paste report here'!M:R,6,FALSE))</f>
        <v/>
      </c>
      <c r="J105" s="106" t="str">
        <f>IF(A105="","",VLOOKUP(B:B,'Paste report here'!M:R,5,FALSE))</f>
        <v/>
      </c>
      <c r="K105" s="106" t="str">
        <f>IF(A105="","",VLOOKUP(L105&amp;P105,'Look ups'!C:D,2,FALSE))</f>
        <v/>
      </c>
      <c r="L105" s="89" t="str">
        <f>IF(A105="","",VLOOKUP(B105,'Paste report here'!M:AA,15,FALSE))</f>
        <v/>
      </c>
      <c r="M105" s="89" t="str">
        <f>IF(A105="","",VLOOKUP(B105,'Paste report here'!M:AA,13,FALSE))</f>
        <v/>
      </c>
      <c r="N105" s="89" t="str">
        <f t="shared" si="5"/>
        <v xml:space="preserve"> </v>
      </c>
      <c r="O105" s="76"/>
      <c r="P105" s="90" t="str">
        <f t="shared" si="4"/>
        <v/>
      </c>
      <c r="Q105" s="77"/>
      <c r="R105" s="77"/>
      <c r="S105" s="77"/>
      <c r="T105" s="77"/>
      <c r="U105" s="84" t="str">
        <f>IFERROR((VLOOKUP(N105,DV!$B$2:$H$136,2,FALSE))*(Q105),"")</f>
        <v/>
      </c>
      <c r="V105" s="83" t="str">
        <f>IFERROR((VLOOKUP(M105,DV!$B$2:$H$136,3,FALSE))*(Q105),"")</f>
        <v/>
      </c>
      <c r="W105" s="83" t="str">
        <f>IFERROR((VLOOKUP(N105,DV!$B$2:$H$136,4,FALSE))*(Q105),"")</f>
        <v/>
      </c>
      <c r="X105" s="87" t="str">
        <f>IFERROR((VLOOKUP(N105,DV!$B$2:$H$136,5,FALSE))*(Q105),"")</f>
        <v/>
      </c>
      <c r="Y105" s="87" t="str">
        <f>IF(Table14[[#This Row],[Academic - Prep]]="without Preparation","£0.00",IFERROR((VLOOKUP(N105,DV!$B$2:$H$136,6,FALSE))*(Q105),""))</f>
        <v/>
      </c>
      <c r="Z105" s="87" t="str">
        <f>IF(Table14[[#This Row],[Academic - Prep]]="with Preparation","£0.00",IFERROR((VLOOKUP(N105,DV!$B$2:$H$136,7,FALSE))*(Q105),""))</f>
        <v/>
      </c>
      <c r="AA105" s="61" t="str">
        <f>IFERROR((VLOOKUP(N105,DV!$B$2:$H$136,2,FALSE))*(R105)*0.25,"")</f>
        <v/>
      </c>
      <c r="AB105" s="61" t="str">
        <f>IFERROR((VLOOKUP(N105,DV!$B$2:$H$136,2,FALSE))*(S105)*1.5,"")</f>
        <v/>
      </c>
      <c r="AC105" s="61" t="str">
        <f>IFERROR((VLOOKUP(N105,DV!$B$2:$H$136,2,FALSE))*(T105*2),"")</f>
        <v/>
      </c>
      <c r="AD105" s="12"/>
      <c r="AE105" s="12"/>
      <c r="AF105" s="11"/>
      <c r="AG105" s="11"/>
      <c r="AH105" s="11"/>
      <c r="AI105" s="11"/>
    </row>
    <row r="106" spans="1:35">
      <c r="A106" s="76"/>
      <c r="B106"/>
      <c r="C106" s="89" t="str">
        <f>IF(A106="","",VLOOKUP(B:B,'Paste report here'!M:O,3,FALSE))</f>
        <v/>
      </c>
      <c r="D106" s="90" t="str">
        <f>IF(A106="","",VLOOKUP(B106,CHOOSE({1,2},'Paste report here'!M:M,'Paste report here'!L:L),2,0))</f>
        <v/>
      </c>
      <c r="E106" s="79"/>
      <c r="F106" s="76"/>
      <c r="G106" s="76"/>
      <c r="H106" s="106" t="str">
        <f>IF(A106="","",VLOOKUP(F:F,'Look ups'!F:G,2,FALSE))</f>
        <v/>
      </c>
      <c r="I106" s="106" t="str">
        <f>IF(A106="","",VLOOKUP(B:B,'Paste report here'!M:R,6,FALSE))</f>
        <v/>
      </c>
      <c r="J106" s="106" t="str">
        <f>IF(A106="","",VLOOKUP(B:B,'Paste report here'!M:R,5,FALSE))</f>
        <v/>
      </c>
      <c r="K106" s="106" t="str">
        <f>IF(A106="","",VLOOKUP(L106&amp;P106,'Look ups'!C:D,2,FALSE))</f>
        <v/>
      </c>
      <c r="L106" s="89" t="str">
        <f>IF(A106="","",VLOOKUP(B106,'Paste report here'!M:AA,15,FALSE))</f>
        <v/>
      </c>
      <c r="M106" s="89" t="str">
        <f>IF(A106="","",VLOOKUP(B106,'Paste report here'!M:AA,13,FALSE))</f>
        <v/>
      </c>
      <c r="N106" s="89" t="str">
        <f t="shared" si="5"/>
        <v xml:space="preserve"> </v>
      </c>
      <c r="O106" s="76"/>
      <c r="P106" s="90" t="str">
        <f t="shared" si="4"/>
        <v/>
      </c>
      <c r="Q106" s="77"/>
      <c r="R106" s="77"/>
      <c r="S106" s="77"/>
      <c r="T106" s="77"/>
      <c r="U106" s="84" t="str">
        <f>IFERROR((VLOOKUP(N106,DV!$B$2:$H$136,2,FALSE))*(Q106),"")</f>
        <v/>
      </c>
      <c r="V106" s="83" t="str">
        <f>IFERROR((VLOOKUP(M106,DV!$B$2:$H$136,3,FALSE))*(Q106),"")</f>
        <v/>
      </c>
      <c r="W106" s="83" t="str">
        <f>IFERROR((VLOOKUP(N106,DV!$B$2:$H$136,4,FALSE))*(Q106),"")</f>
        <v/>
      </c>
      <c r="X106" s="87" t="str">
        <f>IFERROR((VLOOKUP(N106,DV!$B$2:$H$136,5,FALSE))*(Q106),"")</f>
        <v/>
      </c>
      <c r="Y106" s="87" t="str">
        <f>IF(Table14[[#This Row],[Academic - Prep]]="without Preparation","£0.00",IFERROR((VLOOKUP(N106,DV!$B$2:$H$136,6,FALSE))*(Q106),""))</f>
        <v/>
      </c>
      <c r="Z106" s="87" t="str">
        <f>IF(Table14[[#This Row],[Academic - Prep]]="with Preparation","£0.00",IFERROR((VLOOKUP(N106,DV!$B$2:$H$136,7,FALSE))*(Q106),""))</f>
        <v/>
      </c>
      <c r="AA106" s="61" t="str">
        <f>IFERROR((VLOOKUP(N106,DV!$B$2:$H$136,2,FALSE))*(R106)*0.25,"")</f>
        <v/>
      </c>
      <c r="AB106" s="61" t="str">
        <f>IFERROR((VLOOKUP(N106,DV!$B$2:$H$136,2,FALSE))*(S106)*1.5,"")</f>
        <v/>
      </c>
      <c r="AC106" s="61" t="str">
        <f>IFERROR((VLOOKUP(N106,DV!$B$2:$H$136,2,FALSE))*(T106*2),"")</f>
        <v/>
      </c>
      <c r="AD106" s="12"/>
      <c r="AE106" s="12"/>
      <c r="AF106" s="11"/>
      <c r="AG106" s="11"/>
      <c r="AH106" s="11"/>
      <c r="AI106" s="11"/>
    </row>
    <row r="107" spans="1:35">
      <c r="A107" s="76"/>
      <c r="B107"/>
      <c r="C107" s="89" t="str">
        <f>IF(A107="","",VLOOKUP(B:B,'Paste report here'!M:O,3,FALSE))</f>
        <v/>
      </c>
      <c r="D107" s="90" t="str">
        <f>IF(A107="","",VLOOKUP(B107,CHOOSE({1,2},'Paste report here'!M:M,'Paste report here'!L:L),2,0))</f>
        <v/>
      </c>
      <c r="E107" s="79"/>
      <c r="F107" s="76"/>
      <c r="G107" s="76"/>
      <c r="H107" s="106" t="str">
        <f>IF(A107="","",VLOOKUP(F:F,'Look ups'!F:G,2,FALSE))</f>
        <v/>
      </c>
      <c r="I107" s="106" t="str">
        <f>IF(A107="","",VLOOKUP(B:B,'Paste report here'!M:R,6,FALSE))</f>
        <v/>
      </c>
      <c r="J107" s="106" t="str">
        <f>IF(A107="","",VLOOKUP(B:B,'Paste report here'!M:R,5,FALSE))</f>
        <v/>
      </c>
      <c r="K107" s="106" t="str">
        <f>IF(A107="","",VLOOKUP(L107&amp;P107,'Look ups'!C:D,2,FALSE))</f>
        <v/>
      </c>
      <c r="L107" s="89" t="str">
        <f>IF(A107="","",VLOOKUP(B107,'Paste report here'!M:AA,15,FALSE))</f>
        <v/>
      </c>
      <c r="M107" s="89" t="str">
        <f>IF(A107="","",VLOOKUP(B107,'Paste report here'!M:AA,13,FALSE))</f>
        <v/>
      </c>
      <c r="N107" s="89" t="str">
        <f t="shared" si="5"/>
        <v xml:space="preserve"> </v>
      </c>
      <c r="O107" s="76"/>
      <c r="P107" s="90" t="str">
        <f t="shared" si="4"/>
        <v/>
      </c>
      <c r="Q107" s="77"/>
      <c r="R107" s="77"/>
      <c r="S107" s="77"/>
      <c r="T107" s="77"/>
      <c r="U107" s="84" t="str">
        <f>IFERROR((VLOOKUP(N107,DV!$B$2:$H$136,2,FALSE))*(Q107),"")</f>
        <v/>
      </c>
      <c r="V107" s="83" t="str">
        <f>IFERROR((VLOOKUP(M107,DV!$B$2:$H$136,3,FALSE))*(Q107),"")</f>
        <v/>
      </c>
      <c r="W107" s="83" t="str">
        <f>IFERROR((VLOOKUP(N107,DV!$B$2:$H$136,4,FALSE))*(Q107),"")</f>
        <v/>
      </c>
      <c r="X107" s="87" t="str">
        <f>IFERROR((VLOOKUP(N107,DV!$B$2:$H$136,5,FALSE))*(Q107),"")</f>
        <v/>
      </c>
      <c r="Y107" s="87" t="str">
        <f>IF(Table14[[#This Row],[Academic - Prep]]="without Preparation","£0.00",IFERROR((VLOOKUP(N107,DV!$B$2:$H$136,6,FALSE))*(Q107),""))</f>
        <v/>
      </c>
      <c r="Z107" s="87" t="str">
        <f>IF(Table14[[#This Row],[Academic - Prep]]="with Preparation","£0.00",IFERROR((VLOOKUP(N107,DV!$B$2:$H$136,7,FALSE))*(Q107),""))</f>
        <v/>
      </c>
      <c r="AA107" s="61" t="str">
        <f>IFERROR((VLOOKUP(N107,DV!$B$2:$H$136,2,FALSE))*(R107)*0.25,"")</f>
        <v/>
      </c>
      <c r="AB107" s="61" t="str">
        <f>IFERROR((VLOOKUP(N107,DV!$B$2:$H$136,2,FALSE))*(S107)*1.5,"")</f>
        <v/>
      </c>
      <c r="AC107" s="61" t="str">
        <f>IFERROR((VLOOKUP(N107,DV!$B$2:$H$136,2,FALSE))*(T107*2),"")</f>
        <v/>
      </c>
      <c r="AD107" s="12"/>
      <c r="AE107" s="12"/>
      <c r="AF107" s="11"/>
      <c r="AG107" s="11"/>
      <c r="AH107" s="11"/>
      <c r="AI107" s="11"/>
    </row>
    <row r="108" spans="1:35">
      <c r="A108" s="76"/>
      <c r="B108"/>
      <c r="C108" s="89" t="str">
        <f>IF(A108="","",VLOOKUP(B:B,'Paste report here'!M:O,3,FALSE))</f>
        <v/>
      </c>
      <c r="D108" s="90" t="str">
        <f>IF(A108="","",VLOOKUP(B108,CHOOSE({1,2},'Paste report here'!M:M,'Paste report here'!L:L),2,0))</f>
        <v/>
      </c>
      <c r="E108" s="79"/>
      <c r="F108" s="76"/>
      <c r="G108" s="76"/>
      <c r="H108" s="106" t="str">
        <f>IF(A108="","",VLOOKUP(F:F,'Look ups'!F:G,2,FALSE))</f>
        <v/>
      </c>
      <c r="I108" s="106" t="str">
        <f>IF(A108="","",VLOOKUP(B:B,'Paste report here'!M:R,6,FALSE))</f>
        <v/>
      </c>
      <c r="J108" s="106" t="str">
        <f>IF(A108="","",VLOOKUP(B:B,'Paste report here'!M:R,5,FALSE))</f>
        <v/>
      </c>
      <c r="K108" s="106" t="str">
        <f>IF(A108="","",VLOOKUP(L108&amp;P108,'Look ups'!C:D,2,FALSE))</f>
        <v/>
      </c>
      <c r="L108" s="89" t="str">
        <f>IF(A108="","",VLOOKUP(B108,'Paste report here'!M:AA,15,FALSE))</f>
        <v/>
      </c>
      <c r="M108" s="89" t="str">
        <f>IF(A108="","",VLOOKUP(B108,'Paste report here'!M:AA,13,FALSE))</f>
        <v/>
      </c>
      <c r="N108" s="89" t="str">
        <f t="shared" si="5"/>
        <v xml:space="preserve"> </v>
      </c>
      <c r="O108" s="76"/>
      <c r="P108" s="90" t="str">
        <f t="shared" si="4"/>
        <v/>
      </c>
      <c r="Q108" s="77"/>
      <c r="R108" s="77"/>
      <c r="S108" s="77"/>
      <c r="T108" s="77"/>
      <c r="U108" s="84" t="str">
        <f>IFERROR((VLOOKUP(N108,DV!$B$2:$H$136,2,FALSE))*(Q108),"")</f>
        <v/>
      </c>
      <c r="V108" s="83" t="str">
        <f>IFERROR((VLOOKUP(M108,DV!$B$2:$H$136,3,FALSE))*(Q108),"")</f>
        <v/>
      </c>
      <c r="W108" s="83" t="str">
        <f>IFERROR((VLOOKUP(N108,DV!$B$2:$H$136,4,FALSE))*(Q108),"")</f>
        <v/>
      </c>
      <c r="X108" s="87" t="str">
        <f>IFERROR((VLOOKUP(N108,DV!$B$2:$H$136,5,FALSE))*(Q108),"")</f>
        <v/>
      </c>
      <c r="Y108" s="87" t="str">
        <f>IF(Table14[[#This Row],[Academic - Prep]]="without Preparation","£0.00",IFERROR((VLOOKUP(N108,DV!$B$2:$H$136,6,FALSE))*(Q108),""))</f>
        <v/>
      </c>
      <c r="Z108" s="87" t="str">
        <f>IF(Table14[[#This Row],[Academic - Prep]]="with Preparation","£0.00",IFERROR((VLOOKUP(N108,DV!$B$2:$H$136,7,FALSE))*(Q108),""))</f>
        <v/>
      </c>
      <c r="AA108" s="61" t="str">
        <f>IFERROR((VLOOKUP(N108,DV!$B$2:$H$136,2,FALSE))*(R108)*0.25,"")</f>
        <v/>
      </c>
      <c r="AB108" s="61" t="str">
        <f>IFERROR((VLOOKUP(N108,DV!$B$2:$H$136,2,FALSE))*(S108)*1.5,"")</f>
        <v/>
      </c>
      <c r="AC108" s="61" t="str">
        <f>IFERROR((VLOOKUP(N108,DV!$B$2:$H$136,2,FALSE))*(T108*2),"")</f>
        <v/>
      </c>
      <c r="AD108" s="12"/>
      <c r="AE108" s="12"/>
      <c r="AF108" s="11"/>
      <c r="AG108" s="11"/>
      <c r="AH108" s="11"/>
      <c r="AI108" s="11"/>
    </row>
    <row r="109" spans="1:35">
      <c r="A109" s="76"/>
      <c r="B109"/>
      <c r="C109" s="89" t="str">
        <f>IF(A109="","",VLOOKUP(B:B,'Paste report here'!M:O,3,FALSE))</f>
        <v/>
      </c>
      <c r="D109" s="90" t="str">
        <f>IF(A109="","",VLOOKUP(B109,CHOOSE({1,2},'Paste report here'!M:M,'Paste report here'!L:L),2,0))</f>
        <v/>
      </c>
      <c r="E109" s="79"/>
      <c r="F109" s="76"/>
      <c r="G109" s="76"/>
      <c r="H109" s="106" t="str">
        <f>IF(A109="","",VLOOKUP(F:F,'Look ups'!F:G,2,FALSE))</f>
        <v/>
      </c>
      <c r="I109" s="106" t="str">
        <f>IF(A109="","",VLOOKUP(B:B,'Paste report here'!M:R,6,FALSE))</f>
        <v/>
      </c>
      <c r="J109" s="106" t="str">
        <f>IF(A109="","",VLOOKUP(B:B,'Paste report here'!M:R,5,FALSE))</f>
        <v/>
      </c>
      <c r="K109" s="106" t="str">
        <f>IF(A109="","",VLOOKUP(L109&amp;P109,'Look ups'!C:D,2,FALSE))</f>
        <v/>
      </c>
      <c r="L109" s="89" t="str">
        <f>IF(A109="","",VLOOKUP(B109,'Paste report here'!M:AA,15,FALSE))</f>
        <v/>
      </c>
      <c r="M109" s="89" t="str">
        <f>IF(A109="","",VLOOKUP(B109,'Paste report here'!M:AA,13,FALSE))</f>
        <v/>
      </c>
      <c r="N109" s="89" t="str">
        <f t="shared" si="5"/>
        <v xml:space="preserve"> </v>
      </c>
      <c r="O109" s="76"/>
      <c r="P109" s="90" t="str">
        <f t="shared" si="4"/>
        <v/>
      </c>
      <c r="Q109" s="77"/>
      <c r="R109" s="77"/>
      <c r="S109" s="77"/>
      <c r="T109" s="77"/>
      <c r="U109" s="84" t="str">
        <f>IFERROR((VLOOKUP(N109,DV!$B$2:$H$136,2,FALSE))*(Q109),"")</f>
        <v/>
      </c>
      <c r="V109" s="83" t="str">
        <f>IFERROR((VLOOKUP(M109,DV!$B$2:$H$136,3,FALSE))*(Q109),"")</f>
        <v/>
      </c>
      <c r="W109" s="83" t="str">
        <f>IFERROR((VLOOKUP(N109,DV!$B$2:$H$136,4,FALSE))*(Q109),"")</f>
        <v/>
      </c>
      <c r="X109" s="87" t="str">
        <f>IFERROR((VLOOKUP(N109,DV!$B$2:$H$136,5,FALSE))*(Q109),"")</f>
        <v/>
      </c>
      <c r="Y109" s="87" t="str">
        <f>IF(Table14[[#This Row],[Academic - Prep]]="without Preparation","£0.00",IFERROR((VLOOKUP(N109,DV!$B$2:$H$136,6,FALSE))*(Q109),""))</f>
        <v/>
      </c>
      <c r="Z109" s="87" t="str">
        <f>IF(Table14[[#This Row],[Academic - Prep]]="with Preparation","£0.00",IFERROR((VLOOKUP(N109,DV!$B$2:$H$136,7,FALSE))*(Q109),""))</f>
        <v/>
      </c>
      <c r="AA109" s="61" t="str">
        <f>IFERROR((VLOOKUP(N109,DV!$B$2:$H$136,2,FALSE))*(R109)*0.25,"")</f>
        <v/>
      </c>
      <c r="AB109" s="61" t="str">
        <f>IFERROR((VLOOKUP(N109,DV!$B$2:$H$136,2,FALSE))*(S109)*1.5,"")</f>
        <v/>
      </c>
      <c r="AC109" s="61" t="str">
        <f>IFERROR((VLOOKUP(N109,DV!$B$2:$H$136,2,FALSE))*(T109*2),"")</f>
        <v/>
      </c>
      <c r="AD109" s="12"/>
      <c r="AE109" s="12"/>
      <c r="AF109" s="11"/>
      <c r="AG109" s="11"/>
      <c r="AH109" s="11"/>
      <c r="AI109" s="11"/>
    </row>
    <row r="110" spans="1:35">
      <c r="A110" s="76"/>
      <c r="B110"/>
      <c r="C110" s="89" t="str">
        <f>IF(A110="","",VLOOKUP(B:B,'Paste report here'!M:O,3,FALSE))</f>
        <v/>
      </c>
      <c r="D110" s="90" t="str">
        <f>IF(A110="","",VLOOKUP(B110,CHOOSE({1,2},'Paste report here'!M:M,'Paste report here'!L:L),2,0))</f>
        <v/>
      </c>
      <c r="E110" s="79"/>
      <c r="F110" s="76"/>
      <c r="G110" s="76"/>
      <c r="H110" s="106" t="str">
        <f>IF(A110="","",VLOOKUP(F:F,'Look ups'!F:G,2,FALSE))</f>
        <v/>
      </c>
      <c r="I110" s="106" t="str">
        <f>IF(A110="","",VLOOKUP(B:B,'Paste report here'!M:R,6,FALSE))</f>
        <v/>
      </c>
      <c r="J110" s="106" t="str">
        <f>IF(A110="","",VLOOKUP(B:B,'Paste report here'!M:R,5,FALSE))</f>
        <v/>
      </c>
      <c r="K110" s="106" t="str">
        <f>IF(A110="","",VLOOKUP(L110&amp;P110,'Look ups'!C:D,2,FALSE))</f>
        <v/>
      </c>
      <c r="L110" s="89" t="str">
        <f>IF(A110="","",VLOOKUP(B110,'Paste report here'!M:AA,15,FALSE))</f>
        <v/>
      </c>
      <c r="M110" s="89" t="str">
        <f>IF(A110="","",VLOOKUP(B110,'Paste report here'!M:AA,13,FALSE))</f>
        <v/>
      </c>
      <c r="N110" s="89" t="str">
        <f t="shared" si="5"/>
        <v xml:space="preserve"> </v>
      </c>
      <c r="O110" s="76"/>
      <c r="P110" s="90" t="str">
        <f t="shared" si="4"/>
        <v/>
      </c>
      <c r="Q110" s="77"/>
      <c r="R110" s="77"/>
      <c r="S110" s="77"/>
      <c r="T110" s="77"/>
      <c r="U110" s="84" t="str">
        <f>IFERROR((VLOOKUP(N110,DV!$B$2:$H$136,2,FALSE))*(Q110),"")</f>
        <v/>
      </c>
      <c r="V110" s="83" t="str">
        <f>IFERROR((VLOOKUP(M110,DV!$B$2:$H$136,3,FALSE))*(Q110),"")</f>
        <v/>
      </c>
      <c r="W110" s="83" t="str">
        <f>IFERROR((VLOOKUP(N110,DV!$B$2:$H$136,4,FALSE))*(Q110),"")</f>
        <v/>
      </c>
      <c r="X110" s="87" t="str">
        <f>IFERROR((VLOOKUP(N110,DV!$B$2:$H$136,5,FALSE))*(Q110),"")</f>
        <v/>
      </c>
      <c r="Y110" s="87" t="str">
        <f>IF(Table14[[#This Row],[Academic - Prep]]="without Preparation","£0.00",IFERROR((VLOOKUP(N110,DV!$B$2:$H$136,6,FALSE))*(Q110),""))</f>
        <v/>
      </c>
      <c r="Z110" s="87" t="str">
        <f>IF(Table14[[#This Row],[Academic - Prep]]="with Preparation","£0.00",IFERROR((VLOOKUP(N110,DV!$B$2:$H$136,7,FALSE))*(Q110),""))</f>
        <v/>
      </c>
      <c r="AA110" s="61" t="str">
        <f>IFERROR((VLOOKUP(N110,DV!$B$2:$H$136,2,FALSE))*(R110)*0.25,"")</f>
        <v/>
      </c>
      <c r="AB110" s="61" t="str">
        <f>IFERROR((VLOOKUP(N110,DV!$B$2:$H$136,2,FALSE))*(S110)*1.5,"")</f>
        <v/>
      </c>
      <c r="AC110" s="61" t="str">
        <f>IFERROR((VLOOKUP(N110,DV!$B$2:$H$136,2,FALSE))*(T110*2),"")</f>
        <v/>
      </c>
      <c r="AD110" s="12"/>
      <c r="AE110" s="12"/>
      <c r="AF110" s="11"/>
      <c r="AG110" s="11"/>
      <c r="AH110" s="11"/>
      <c r="AI110" s="11"/>
    </row>
    <row r="111" spans="1:35">
      <c r="A111" s="76"/>
      <c r="B111"/>
      <c r="C111" s="89" t="str">
        <f>IF(A111="","",VLOOKUP(B:B,'Paste report here'!M:O,3,FALSE))</f>
        <v/>
      </c>
      <c r="D111" s="90" t="str">
        <f>IF(A111="","",VLOOKUP(B111,CHOOSE({1,2},'Paste report here'!M:M,'Paste report here'!L:L),2,0))</f>
        <v/>
      </c>
      <c r="E111" s="79"/>
      <c r="F111" s="76"/>
      <c r="G111" s="76"/>
      <c r="H111" s="106" t="str">
        <f>IF(A111="","",VLOOKUP(F:F,'Look ups'!F:G,2,FALSE))</f>
        <v/>
      </c>
      <c r="I111" s="106" t="str">
        <f>IF(A111="","",VLOOKUP(B:B,'Paste report here'!M:R,6,FALSE))</f>
        <v/>
      </c>
      <c r="J111" s="106" t="str">
        <f>IF(A111="","",VLOOKUP(B:B,'Paste report here'!M:R,5,FALSE))</f>
        <v/>
      </c>
      <c r="K111" s="106" t="str">
        <f>IF(A111="","",VLOOKUP(L111&amp;P111,'Look ups'!C:D,2,FALSE))</f>
        <v/>
      </c>
      <c r="L111" s="89" t="str">
        <f>IF(A111="","",VLOOKUP(B111,'Paste report here'!M:AA,15,FALSE))</f>
        <v/>
      </c>
      <c r="M111" s="89" t="str">
        <f>IF(A111="","",VLOOKUP(B111,'Paste report here'!M:AA,13,FALSE))</f>
        <v/>
      </c>
      <c r="N111" s="89" t="str">
        <f t="shared" si="5"/>
        <v xml:space="preserve"> </v>
      </c>
      <c r="O111" s="76"/>
      <c r="P111" s="90" t="str">
        <f t="shared" si="4"/>
        <v/>
      </c>
      <c r="Q111" s="77"/>
      <c r="R111" s="77"/>
      <c r="S111" s="77"/>
      <c r="T111" s="77"/>
      <c r="U111" s="84" t="str">
        <f>IFERROR((VLOOKUP(N111,DV!$B$2:$H$136,2,FALSE))*(Q111),"")</f>
        <v/>
      </c>
      <c r="V111" s="83" t="str">
        <f>IFERROR((VLOOKUP(M111,DV!$B$2:$H$136,3,FALSE))*(Q111),"")</f>
        <v/>
      </c>
      <c r="W111" s="83" t="str">
        <f>IFERROR((VLOOKUP(N111,DV!$B$2:$H$136,4,FALSE))*(Q111),"")</f>
        <v/>
      </c>
      <c r="X111" s="87" t="str">
        <f>IFERROR((VLOOKUP(N111,DV!$B$2:$H$136,5,FALSE))*(Q111),"")</f>
        <v/>
      </c>
      <c r="Y111" s="87" t="str">
        <f>IF(Table14[[#This Row],[Academic - Prep]]="without Preparation","£0.00",IFERROR((VLOOKUP(N111,DV!$B$2:$H$136,6,FALSE))*(Q111),""))</f>
        <v/>
      </c>
      <c r="Z111" s="87" t="str">
        <f>IF(Table14[[#This Row],[Academic - Prep]]="with Preparation","£0.00",IFERROR((VLOOKUP(N111,DV!$B$2:$H$136,7,FALSE))*(Q111),""))</f>
        <v/>
      </c>
      <c r="AA111" s="61" t="str">
        <f>IFERROR((VLOOKUP(N111,DV!$B$2:$H$136,2,FALSE))*(R111)*0.25,"")</f>
        <v/>
      </c>
      <c r="AB111" s="61" t="str">
        <f>IFERROR((VLOOKUP(N111,DV!$B$2:$H$136,2,FALSE))*(S111)*1.5,"")</f>
        <v/>
      </c>
      <c r="AC111" s="61" t="str">
        <f>IFERROR((VLOOKUP(N111,DV!$B$2:$H$136,2,FALSE))*(T111*2),"")</f>
        <v/>
      </c>
      <c r="AD111" s="12"/>
      <c r="AE111" s="12"/>
      <c r="AF111" s="11"/>
      <c r="AG111" s="11"/>
      <c r="AH111" s="11"/>
      <c r="AI111" s="11"/>
    </row>
    <row r="112" spans="1:35">
      <c r="A112" s="76"/>
      <c r="B112"/>
      <c r="C112" s="89" t="str">
        <f>IF(A112="","",VLOOKUP(B:B,'Paste report here'!M:O,3,FALSE))</f>
        <v/>
      </c>
      <c r="D112" s="90" t="str">
        <f>IF(A112="","",VLOOKUP(B112,CHOOSE({1,2},'Paste report here'!M:M,'Paste report here'!L:L),2,0))</f>
        <v/>
      </c>
      <c r="E112" s="79"/>
      <c r="F112" s="76"/>
      <c r="G112" s="76"/>
      <c r="H112" s="106" t="str">
        <f>IF(A112="","",VLOOKUP(F:F,'Look ups'!F:G,2,FALSE))</f>
        <v/>
      </c>
      <c r="I112" s="106" t="str">
        <f>IF(A112="","",VLOOKUP(B:B,'Paste report here'!M:R,6,FALSE))</f>
        <v/>
      </c>
      <c r="J112" s="106" t="str">
        <f>IF(A112="","",VLOOKUP(B:B,'Paste report here'!M:R,5,FALSE))</f>
        <v/>
      </c>
      <c r="K112" s="106" t="str">
        <f>IF(A112="","",VLOOKUP(L112&amp;P112,'Look ups'!C:D,2,FALSE))</f>
        <v/>
      </c>
      <c r="L112" s="89" t="str">
        <f>IF(A112="","",VLOOKUP(B112,'Paste report here'!M:AA,15,FALSE))</f>
        <v/>
      </c>
      <c r="M112" s="89" t="str">
        <f>IF(A112="","",VLOOKUP(B112,'Paste report here'!M:AA,13,FALSE))</f>
        <v/>
      </c>
      <c r="N112" s="89" t="str">
        <f t="shared" si="5"/>
        <v xml:space="preserve"> </v>
      </c>
      <c r="O112" s="76"/>
      <c r="P112" s="90" t="str">
        <f t="shared" si="4"/>
        <v/>
      </c>
      <c r="Q112" s="77"/>
      <c r="R112" s="77"/>
      <c r="S112" s="77"/>
      <c r="T112" s="77"/>
      <c r="U112" s="84" t="str">
        <f>IFERROR((VLOOKUP(N112,DV!$B$2:$H$136,2,FALSE))*(Q112),"")</f>
        <v/>
      </c>
      <c r="V112" s="83" t="str">
        <f>IFERROR((VLOOKUP(M112,DV!$B$2:$H$136,3,FALSE))*(Q112),"")</f>
        <v/>
      </c>
      <c r="W112" s="83" t="str">
        <f>IFERROR((VLOOKUP(N112,DV!$B$2:$H$136,4,FALSE))*(Q112),"")</f>
        <v/>
      </c>
      <c r="X112" s="87" t="str">
        <f>IFERROR((VLOOKUP(N112,DV!$B$2:$H$136,5,FALSE))*(Q112),"")</f>
        <v/>
      </c>
      <c r="Y112" s="87" t="str">
        <f>IF(Table14[[#This Row],[Academic - Prep]]="without Preparation","£0.00",IFERROR((VLOOKUP(N112,DV!$B$2:$H$136,6,FALSE))*(Q112),""))</f>
        <v/>
      </c>
      <c r="Z112" s="87" t="str">
        <f>IF(Table14[[#This Row],[Academic - Prep]]="with Preparation","£0.00",IFERROR((VLOOKUP(N112,DV!$B$2:$H$136,7,FALSE))*(Q112),""))</f>
        <v/>
      </c>
      <c r="AA112" s="61" t="str">
        <f>IFERROR((VLOOKUP(N112,DV!$B$2:$H$136,2,FALSE))*(R112)*0.25,"")</f>
        <v/>
      </c>
      <c r="AB112" s="61" t="str">
        <f>IFERROR((VLOOKUP(N112,DV!$B$2:$H$136,2,FALSE))*(S112)*1.5,"")</f>
        <v/>
      </c>
      <c r="AC112" s="61" t="str">
        <f>IFERROR((VLOOKUP(N112,DV!$B$2:$H$136,2,FALSE))*(T112*2),"")</f>
        <v/>
      </c>
      <c r="AD112" s="12"/>
      <c r="AE112" s="12"/>
      <c r="AF112" s="11"/>
      <c r="AG112" s="11"/>
      <c r="AH112" s="11"/>
      <c r="AI112" s="11"/>
    </row>
    <row r="113" spans="1:35">
      <c r="A113" s="76"/>
      <c r="B113"/>
      <c r="C113" s="89" t="str">
        <f>IF(A113="","",VLOOKUP(B:B,'Paste report here'!M:O,3,FALSE))</f>
        <v/>
      </c>
      <c r="D113" s="90" t="str">
        <f>IF(A113="","",VLOOKUP(B113,CHOOSE({1,2},'Paste report here'!M:M,'Paste report here'!L:L),2,0))</f>
        <v/>
      </c>
      <c r="E113" s="79"/>
      <c r="F113" s="76"/>
      <c r="G113" s="76"/>
      <c r="H113" s="106" t="str">
        <f>IF(A113="","",VLOOKUP(F:F,'Look ups'!F:G,2,FALSE))</f>
        <v/>
      </c>
      <c r="I113" s="106" t="str">
        <f>IF(A113="","",VLOOKUP(B:B,'Paste report here'!M:R,6,FALSE))</f>
        <v/>
      </c>
      <c r="J113" s="106" t="str">
        <f>IF(A113="","",VLOOKUP(B:B,'Paste report here'!M:R,5,FALSE))</f>
        <v/>
      </c>
      <c r="K113" s="106" t="str">
        <f>IF(A113="","",VLOOKUP(L113&amp;P113,'Look ups'!C:D,2,FALSE))</f>
        <v/>
      </c>
      <c r="L113" s="89" t="str">
        <f>IF(A113="","",VLOOKUP(B113,'Paste report here'!M:AA,15,FALSE))</f>
        <v/>
      </c>
      <c r="M113" s="89" t="str">
        <f>IF(A113="","",VLOOKUP(B113,'Paste report here'!M:AA,13,FALSE))</f>
        <v/>
      </c>
      <c r="N113" s="89" t="str">
        <f t="shared" si="5"/>
        <v xml:space="preserve"> </v>
      </c>
      <c r="O113" s="76"/>
      <c r="P113" s="90" t="str">
        <f t="shared" si="4"/>
        <v/>
      </c>
      <c r="Q113" s="77"/>
      <c r="R113" s="77"/>
      <c r="S113" s="77"/>
      <c r="T113" s="77"/>
      <c r="U113" s="84" t="str">
        <f>IFERROR((VLOOKUP(N113,DV!$B$2:$H$136,2,FALSE))*(Q113),"")</f>
        <v/>
      </c>
      <c r="V113" s="83" t="str">
        <f>IFERROR((VLOOKUP(M113,DV!$B$2:$H$136,3,FALSE))*(Q113),"")</f>
        <v/>
      </c>
      <c r="W113" s="83" t="str">
        <f>IFERROR((VLOOKUP(N113,DV!$B$2:$H$136,4,FALSE))*(Q113),"")</f>
        <v/>
      </c>
      <c r="X113" s="87" t="str">
        <f>IFERROR((VLOOKUP(N113,DV!$B$2:$H$136,5,FALSE))*(Q113),"")</f>
        <v/>
      </c>
      <c r="Y113" s="87" t="str">
        <f>IF(Table14[[#This Row],[Academic - Prep]]="without Preparation","£0.00",IFERROR((VLOOKUP(N113,DV!$B$2:$H$136,6,FALSE))*(Q113),""))</f>
        <v/>
      </c>
      <c r="Z113" s="87" t="str">
        <f>IF(Table14[[#This Row],[Academic - Prep]]="with Preparation","£0.00",IFERROR((VLOOKUP(N113,DV!$B$2:$H$136,7,FALSE))*(Q113),""))</f>
        <v/>
      </c>
      <c r="AA113" s="61" t="str">
        <f>IFERROR((VLOOKUP(N113,DV!$B$2:$H$136,2,FALSE))*(R113)*0.25,"")</f>
        <v/>
      </c>
      <c r="AB113" s="61" t="str">
        <f>IFERROR((VLOOKUP(N113,DV!$B$2:$H$136,2,FALSE))*(S113)*1.5,"")</f>
        <v/>
      </c>
      <c r="AC113" s="61" t="str">
        <f>IFERROR((VLOOKUP(N113,DV!$B$2:$H$136,2,FALSE))*(T113*2),"")</f>
        <v/>
      </c>
      <c r="AD113" s="12"/>
      <c r="AE113" s="12"/>
      <c r="AF113" s="11"/>
      <c r="AG113" s="11"/>
      <c r="AH113" s="11"/>
      <c r="AI113" s="11"/>
    </row>
    <row r="114" spans="1:35">
      <c r="A114" s="76"/>
      <c r="B114"/>
      <c r="C114" s="89" t="str">
        <f>IF(A114="","",VLOOKUP(B:B,'Paste report here'!M:O,3,FALSE))</f>
        <v/>
      </c>
      <c r="D114" s="90" t="str">
        <f>IF(A114="","",VLOOKUP(B114,CHOOSE({1,2},'Paste report here'!M:M,'Paste report here'!L:L),2,0))</f>
        <v/>
      </c>
      <c r="E114" s="79"/>
      <c r="F114" s="76"/>
      <c r="G114" s="76"/>
      <c r="H114" s="106" t="str">
        <f>IF(A114="","",VLOOKUP(F:F,'Look ups'!F:G,2,FALSE))</f>
        <v/>
      </c>
      <c r="I114" s="106" t="str">
        <f>IF(A114="","",VLOOKUP(B:B,'Paste report here'!M:R,6,FALSE))</f>
        <v/>
      </c>
      <c r="J114" s="106" t="str">
        <f>IF(A114="","",VLOOKUP(B:B,'Paste report here'!M:R,5,FALSE))</f>
        <v/>
      </c>
      <c r="K114" s="106" t="str">
        <f>IF(A114="","",VLOOKUP(L114&amp;P114,'Look ups'!C:D,2,FALSE))</f>
        <v/>
      </c>
      <c r="L114" s="89" t="str">
        <f>IF(A114="","",VLOOKUP(B114,'Paste report here'!M:AA,15,FALSE))</f>
        <v/>
      </c>
      <c r="M114" s="89" t="str">
        <f>IF(A114="","",VLOOKUP(B114,'Paste report here'!M:AA,13,FALSE))</f>
        <v/>
      </c>
      <c r="N114" s="89" t="str">
        <f t="shared" si="5"/>
        <v xml:space="preserve"> </v>
      </c>
      <c r="O114" s="76"/>
      <c r="P114" s="90" t="str">
        <f t="shared" si="4"/>
        <v/>
      </c>
      <c r="Q114" s="77"/>
      <c r="R114" s="77"/>
      <c r="S114" s="77"/>
      <c r="T114" s="77"/>
      <c r="U114" s="84" t="str">
        <f>IFERROR((VLOOKUP(N114,DV!$B$2:$H$136,2,FALSE))*(Q114),"")</f>
        <v/>
      </c>
      <c r="V114" s="83" t="str">
        <f>IFERROR((VLOOKUP(M114,DV!$B$2:$H$136,3,FALSE))*(Q114),"")</f>
        <v/>
      </c>
      <c r="W114" s="83" t="str">
        <f>IFERROR((VLOOKUP(N114,DV!$B$2:$H$136,4,FALSE))*(Q114),"")</f>
        <v/>
      </c>
      <c r="X114" s="87" t="str">
        <f>IFERROR((VLOOKUP(N114,DV!$B$2:$H$136,5,FALSE))*(Q114),"")</f>
        <v/>
      </c>
      <c r="Y114" s="87" t="str">
        <f>IF(Table14[[#This Row],[Academic - Prep]]="without Preparation","£0.00",IFERROR((VLOOKUP(N114,DV!$B$2:$H$136,6,FALSE))*(Q114),""))</f>
        <v/>
      </c>
      <c r="Z114" s="87" t="str">
        <f>IF(Table14[[#This Row],[Academic - Prep]]="with Preparation","£0.00",IFERROR((VLOOKUP(N114,DV!$B$2:$H$136,7,FALSE))*(Q114),""))</f>
        <v/>
      </c>
      <c r="AA114" s="61" t="str">
        <f>IFERROR((VLOOKUP(N114,DV!$B$2:$H$136,2,FALSE))*(R114)*0.25,"")</f>
        <v/>
      </c>
      <c r="AB114" s="61" t="str">
        <f>IFERROR((VLOOKUP(N114,DV!$B$2:$H$136,2,FALSE))*(S114)*1.5,"")</f>
        <v/>
      </c>
      <c r="AC114" s="61" t="str">
        <f>IFERROR((VLOOKUP(N114,DV!$B$2:$H$136,2,FALSE))*(T114*2),"")</f>
        <v/>
      </c>
      <c r="AD114" s="12"/>
      <c r="AE114" s="12"/>
      <c r="AF114" s="11"/>
      <c r="AG114" s="11"/>
      <c r="AH114" s="11"/>
      <c r="AI114" s="11"/>
    </row>
    <row r="115" spans="1:35">
      <c r="A115" s="76"/>
      <c r="B115"/>
      <c r="C115" s="89" t="str">
        <f>IF(A115="","",VLOOKUP(B:B,'Paste report here'!M:O,3,FALSE))</f>
        <v/>
      </c>
      <c r="D115" s="90" t="str">
        <f>IF(A115="","",VLOOKUP(B115,CHOOSE({1,2},'Paste report here'!M:M,'Paste report here'!L:L),2,0))</f>
        <v/>
      </c>
      <c r="E115" s="79"/>
      <c r="F115" s="76"/>
      <c r="G115" s="76"/>
      <c r="H115" s="106" t="str">
        <f>IF(A115="","",VLOOKUP(F:F,'Look ups'!F:G,2,FALSE))</f>
        <v/>
      </c>
      <c r="I115" s="106" t="str">
        <f>IF(A115="","",VLOOKUP(B:B,'Paste report here'!M:R,6,FALSE))</f>
        <v/>
      </c>
      <c r="J115" s="106" t="str">
        <f>IF(A115="","",VLOOKUP(B:B,'Paste report here'!M:R,5,FALSE))</f>
        <v/>
      </c>
      <c r="K115" s="106" t="str">
        <f>IF(A115="","",VLOOKUP(L115&amp;P115,'Look ups'!C:D,2,FALSE))</f>
        <v/>
      </c>
      <c r="L115" s="89" t="str">
        <f>IF(A115="","",VLOOKUP(B115,'Paste report here'!M:AA,15,FALSE))</f>
        <v/>
      </c>
      <c r="M115" s="89" t="str">
        <f>IF(A115="","",VLOOKUP(B115,'Paste report here'!M:AA,13,FALSE))</f>
        <v/>
      </c>
      <c r="N115" s="89" t="str">
        <f t="shared" si="5"/>
        <v xml:space="preserve"> </v>
      </c>
      <c r="O115" s="76"/>
      <c r="P115" s="90" t="str">
        <f t="shared" si="4"/>
        <v/>
      </c>
      <c r="Q115" s="77"/>
      <c r="R115" s="77"/>
      <c r="S115" s="77"/>
      <c r="T115" s="77"/>
      <c r="U115" s="84" t="str">
        <f>IFERROR((VLOOKUP(N115,DV!$B$2:$H$136,2,FALSE))*(Q115),"")</f>
        <v/>
      </c>
      <c r="V115" s="83" t="str">
        <f>IFERROR((VLOOKUP(M115,DV!$B$2:$H$136,3,FALSE))*(Q115),"")</f>
        <v/>
      </c>
      <c r="W115" s="83" t="str">
        <f>IFERROR((VLOOKUP(N115,DV!$B$2:$H$136,4,FALSE))*(Q115),"")</f>
        <v/>
      </c>
      <c r="X115" s="87" t="str">
        <f>IFERROR((VLOOKUP(N115,DV!$B$2:$H$136,5,FALSE))*(Q115),"")</f>
        <v/>
      </c>
      <c r="Y115" s="87" t="str">
        <f>IF(Table14[[#This Row],[Academic - Prep]]="without Preparation","£0.00",IFERROR((VLOOKUP(N115,DV!$B$2:$H$136,6,FALSE))*(Q115),""))</f>
        <v/>
      </c>
      <c r="Z115" s="87" t="str">
        <f>IF(Table14[[#This Row],[Academic - Prep]]="with Preparation","£0.00",IFERROR((VLOOKUP(N115,DV!$B$2:$H$136,7,FALSE))*(Q115),""))</f>
        <v/>
      </c>
      <c r="AA115" s="61" t="str">
        <f>IFERROR((VLOOKUP(N115,DV!$B$2:$H$136,2,FALSE))*(R115)*0.25,"")</f>
        <v/>
      </c>
      <c r="AB115" s="61" t="str">
        <f>IFERROR((VLOOKUP(N115,DV!$B$2:$H$136,2,FALSE))*(S115)*1.5,"")</f>
        <v/>
      </c>
      <c r="AC115" s="61" t="str">
        <f>IFERROR((VLOOKUP(N115,DV!$B$2:$H$136,2,FALSE))*(T115*2),"")</f>
        <v/>
      </c>
      <c r="AD115" s="12"/>
      <c r="AE115" s="12"/>
      <c r="AF115" s="11"/>
      <c r="AG115" s="11"/>
      <c r="AH115" s="11"/>
      <c r="AI115" s="11"/>
    </row>
    <row r="116" spans="1:35">
      <c r="A116" s="76"/>
      <c r="B116"/>
      <c r="C116" s="89" t="str">
        <f>IF(A116="","",VLOOKUP(B:B,'Paste report here'!M:O,3,FALSE))</f>
        <v/>
      </c>
      <c r="D116" s="90" t="str">
        <f>IF(A116="","",VLOOKUP(B116,CHOOSE({1,2},'Paste report here'!M:M,'Paste report here'!L:L),2,0))</f>
        <v/>
      </c>
      <c r="E116" s="79"/>
      <c r="F116" s="76"/>
      <c r="G116" s="76"/>
      <c r="H116" s="106" t="str">
        <f>IF(A116="","",VLOOKUP(F:F,'Look ups'!F:G,2,FALSE))</f>
        <v/>
      </c>
      <c r="I116" s="106" t="str">
        <f>IF(A116="","",VLOOKUP(B:B,'Paste report here'!M:R,6,FALSE))</f>
        <v/>
      </c>
      <c r="J116" s="106" t="str">
        <f>IF(A116="","",VLOOKUP(B:B,'Paste report here'!M:R,5,FALSE))</f>
        <v/>
      </c>
      <c r="K116" s="106" t="str">
        <f>IF(A116="","",VLOOKUP(L116&amp;P116,'Look ups'!C:D,2,FALSE))</f>
        <v/>
      </c>
      <c r="L116" s="89" t="str">
        <f>IF(A116="","",VLOOKUP(B116,'Paste report here'!M:AA,15,FALSE))</f>
        <v/>
      </c>
      <c r="M116" s="89" t="str">
        <f>IF(A116="","",VLOOKUP(B116,'Paste report here'!M:AA,13,FALSE))</f>
        <v/>
      </c>
      <c r="N116" s="89" t="str">
        <f t="shared" si="5"/>
        <v xml:space="preserve"> </v>
      </c>
      <c r="O116" s="76"/>
      <c r="P116" s="90" t="str">
        <f t="shared" si="4"/>
        <v/>
      </c>
      <c r="Q116" s="77"/>
      <c r="R116" s="77"/>
      <c r="S116" s="77"/>
      <c r="T116" s="77"/>
      <c r="U116" s="84" t="str">
        <f>IFERROR((VLOOKUP(N116,DV!$B$2:$H$136,2,FALSE))*(Q116),"")</f>
        <v/>
      </c>
      <c r="V116" s="83" t="str">
        <f>IFERROR((VLOOKUP(M116,DV!$B$2:$H$136,3,FALSE))*(Q116),"")</f>
        <v/>
      </c>
      <c r="W116" s="83" t="str">
        <f>IFERROR((VLOOKUP(N116,DV!$B$2:$H$136,4,FALSE))*(Q116),"")</f>
        <v/>
      </c>
      <c r="X116" s="87" t="str">
        <f>IFERROR((VLOOKUP(N116,DV!$B$2:$H$136,5,FALSE))*(Q116),"")</f>
        <v/>
      </c>
      <c r="Y116" s="87" t="str">
        <f>IF(Table14[[#This Row],[Academic - Prep]]="without Preparation","£0.00",IFERROR((VLOOKUP(N116,DV!$B$2:$H$136,6,FALSE))*(Q116),""))</f>
        <v/>
      </c>
      <c r="Z116" s="87" t="str">
        <f>IF(Table14[[#This Row],[Academic - Prep]]="with Preparation","£0.00",IFERROR((VLOOKUP(N116,DV!$B$2:$H$136,7,FALSE))*(Q116),""))</f>
        <v/>
      </c>
      <c r="AA116" s="61" t="str">
        <f>IFERROR((VLOOKUP(N116,DV!$B$2:$H$136,2,FALSE))*(R116)*0.25,"")</f>
        <v/>
      </c>
      <c r="AB116" s="61" t="str">
        <f>IFERROR((VLOOKUP(N116,DV!$B$2:$H$136,2,FALSE))*(S116)*1.5,"")</f>
        <v/>
      </c>
      <c r="AC116" s="61" t="str">
        <f>IFERROR((VLOOKUP(N116,DV!$B$2:$H$136,2,FALSE))*(T116*2),"")</f>
        <v/>
      </c>
      <c r="AD116" s="12"/>
      <c r="AE116" s="12"/>
      <c r="AF116" s="11"/>
      <c r="AG116" s="11"/>
      <c r="AH116" s="11"/>
      <c r="AI116" s="11"/>
    </row>
    <row r="117" spans="1:35">
      <c r="A117" s="76"/>
      <c r="B117"/>
      <c r="C117" s="89" t="str">
        <f>IF(A117="","",VLOOKUP(B:B,'Paste report here'!M:O,3,FALSE))</f>
        <v/>
      </c>
      <c r="D117" s="90" t="str">
        <f>IF(A117="","",VLOOKUP(B117,CHOOSE({1,2},'Paste report here'!M:M,'Paste report here'!L:L),2,0))</f>
        <v/>
      </c>
      <c r="E117" s="79"/>
      <c r="F117" s="76"/>
      <c r="G117" s="76"/>
      <c r="H117" s="106" t="str">
        <f>IF(A117="","",VLOOKUP(F:F,'Look ups'!F:G,2,FALSE))</f>
        <v/>
      </c>
      <c r="I117" s="106" t="str">
        <f>IF(A117="","",VLOOKUP(B:B,'Paste report here'!M:R,6,FALSE))</f>
        <v/>
      </c>
      <c r="J117" s="106" t="str">
        <f>IF(A117="","",VLOOKUP(B:B,'Paste report here'!M:R,5,FALSE))</f>
        <v/>
      </c>
      <c r="K117" s="106" t="str">
        <f>IF(A117="","",VLOOKUP(L117&amp;P117,'Look ups'!C:D,2,FALSE))</f>
        <v/>
      </c>
      <c r="L117" s="89" t="str">
        <f>IF(A117="","",VLOOKUP(B117,'Paste report here'!M:AA,15,FALSE))</f>
        <v/>
      </c>
      <c r="M117" s="89" t="str">
        <f>IF(A117="","",VLOOKUP(B117,'Paste report here'!M:AA,13,FALSE))</f>
        <v/>
      </c>
      <c r="N117" s="89" t="str">
        <f t="shared" si="5"/>
        <v xml:space="preserve"> </v>
      </c>
      <c r="O117" s="76"/>
      <c r="P117" s="90" t="str">
        <f t="shared" si="4"/>
        <v/>
      </c>
      <c r="Q117" s="77"/>
      <c r="R117" s="77"/>
      <c r="S117" s="77"/>
      <c r="T117" s="77"/>
      <c r="U117" s="84" t="str">
        <f>IFERROR((VLOOKUP(N117,DV!$B$2:$H$136,2,FALSE))*(Q117),"")</f>
        <v/>
      </c>
      <c r="V117" s="83" t="str">
        <f>IFERROR((VLOOKUP(M117,DV!$B$2:$H$136,3,FALSE))*(Q117),"")</f>
        <v/>
      </c>
      <c r="W117" s="83" t="str">
        <f>IFERROR((VLOOKUP(N117,DV!$B$2:$H$136,4,FALSE))*(Q117),"")</f>
        <v/>
      </c>
      <c r="X117" s="87" t="str">
        <f>IFERROR((VLOOKUP(N117,DV!$B$2:$H$136,5,FALSE))*(Q117),"")</f>
        <v/>
      </c>
      <c r="Y117" s="87" t="str">
        <f>IF(Table14[[#This Row],[Academic - Prep]]="without Preparation","£0.00",IFERROR((VLOOKUP(N117,DV!$B$2:$H$136,6,FALSE))*(Q117),""))</f>
        <v/>
      </c>
      <c r="Z117" s="87" t="str">
        <f>IF(Table14[[#This Row],[Academic - Prep]]="with Preparation","£0.00",IFERROR((VLOOKUP(N117,DV!$B$2:$H$136,7,FALSE))*(Q117),""))</f>
        <v/>
      </c>
      <c r="AA117" s="61" t="str">
        <f>IFERROR((VLOOKUP(N117,DV!$B$2:$H$136,2,FALSE))*(R117)*0.25,"")</f>
        <v/>
      </c>
      <c r="AB117" s="61" t="str">
        <f>IFERROR((VLOOKUP(N117,DV!$B$2:$H$136,2,FALSE))*(S117)*1.5,"")</f>
        <v/>
      </c>
      <c r="AC117" s="61" t="str">
        <f>IFERROR((VLOOKUP(N117,DV!$B$2:$H$136,2,FALSE))*(T117*2),"")</f>
        <v/>
      </c>
      <c r="AD117" s="12"/>
      <c r="AE117" s="12"/>
      <c r="AF117" s="11"/>
      <c r="AG117" s="11"/>
      <c r="AH117" s="11"/>
      <c r="AI117" s="11"/>
    </row>
    <row r="118" spans="1:35">
      <c r="A118" s="76"/>
      <c r="B118"/>
      <c r="C118" s="89" t="str">
        <f>IF(A118="","",VLOOKUP(B:B,'Paste report here'!M:O,3,FALSE))</f>
        <v/>
      </c>
      <c r="D118" s="90" t="str">
        <f>IF(A118="","",VLOOKUP(B118,CHOOSE({1,2},'Paste report here'!M:M,'Paste report here'!L:L),2,0))</f>
        <v/>
      </c>
      <c r="E118" s="79"/>
      <c r="F118" s="76"/>
      <c r="G118" s="76"/>
      <c r="H118" s="106" t="str">
        <f>IF(A118="","",VLOOKUP(F:F,'Look ups'!F:G,2,FALSE))</f>
        <v/>
      </c>
      <c r="I118" s="106" t="str">
        <f>IF(A118="","",VLOOKUP(B:B,'Paste report here'!M:R,6,FALSE))</f>
        <v/>
      </c>
      <c r="J118" s="106" t="str">
        <f>IF(A118="","",VLOOKUP(B:B,'Paste report here'!M:R,5,FALSE))</f>
        <v/>
      </c>
      <c r="K118" s="106" t="str">
        <f>IF(A118="","",VLOOKUP(L118&amp;P118,'Look ups'!C:D,2,FALSE))</f>
        <v/>
      </c>
      <c r="L118" s="89" t="str">
        <f>IF(A118="","",VLOOKUP(B118,'Paste report here'!M:AA,15,FALSE))</f>
        <v/>
      </c>
      <c r="M118" s="89" t="str">
        <f>IF(A118="","",VLOOKUP(B118,'Paste report here'!M:AA,13,FALSE))</f>
        <v/>
      </c>
      <c r="N118" s="89" t="str">
        <f t="shared" si="5"/>
        <v xml:space="preserve"> </v>
      </c>
      <c r="O118" s="76"/>
      <c r="P118" s="90" t="str">
        <f t="shared" si="4"/>
        <v/>
      </c>
      <c r="Q118" s="77"/>
      <c r="R118" s="77"/>
      <c r="S118" s="77"/>
      <c r="T118" s="77"/>
      <c r="U118" s="84" t="str">
        <f>IFERROR((VLOOKUP(N118,DV!$B$2:$H$136,2,FALSE))*(Q118),"")</f>
        <v/>
      </c>
      <c r="V118" s="83" t="str">
        <f>IFERROR((VLOOKUP(M118,DV!$B$2:$H$136,3,FALSE))*(Q118),"")</f>
        <v/>
      </c>
      <c r="W118" s="83" t="str">
        <f>IFERROR((VLOOKUP(N118,DV!$B$2:$H$136,4,FALSE))*(Q118),"")</f>
        <v/>
      </c>
      <c r="X118" s="87" t="str">
        <f>IFERROR((VLOOKUP(N118,DV!$B$2:$H$136,5,FALSE))*(Q118),"")</f>
        <v/>
      </c>
      <c r="Y118" s="87" t="str">
        <f>IF(Table14[[#This Row],[Academic - Prep]]="without Preparation","£0.00",IFERROR((VLOOKUP(N118,DV!$B$2:$H$136,6,FALSE))*(Q118),""))</f>
        <v/>
      </c>
      <c r="Z118" s="87" t="str">
        <f>IF(Table14[[#This Row],[Academic - Prep]]="with Preparation","£0.00",IFERROR((VLOOKUP(N118,DV!$B$2:$H$136,7,FALSE))*(Q118),""))</f>
        <v/>
      </c>
      <c r="AA118" s="61" t="str">
        <f>IFERROR((VLOOKUP(N118,DV!$B$2:$H$136,2,FALSE))*(R118)*0.25,"")</f>
        <v/>
      </c>
      <c r="AB118" s="61" t="str">
        <f>IFERROR((VLOOKUP(N118,DV!$B$2:$H$136,2,FALSE))*(S118)*1.5,"")</f>
        <v/>
      </c>
      <c r="AC118" s="61" t="str">
        <f>IFERROR((VLOOKUP(N118,DV!$B$2:$H$136,2,FALSE))*(T118*2),"")</f>
        <v/>
      </c>
      <c r="AD118" s="12"/>
      <c r="AE118" s="12"/>
      <c r="AF118" s="11"/>
      <c r="AG118" s="11"/>
      <c r="AH118" s="11"/>
      <c r="AI118" s="11"/>
    </row>
    <row r="119" spans="1:35">
      <c r="A119" s="76"/>
      <c r="B119"/>
      <c r="C119" s="89" t="str">
        <f>IF(A119="","",VLOOKUP(B:B,'Paste report here'!M:O,3,FALSE))</f>
        <v/>
      </c>
      <c r="D119" s="90" t="str">
        <f>IF(A119="","",VLOOKUP(B119,CHOOSE({1,2},'Paste report here'!M:M,'Paste report here'!L:L),2,0))</f>
        <v/>
      </c>
      <c r="E119" s="79"/>
      <c r="F119" s="76"/>
      <c r="G119" s="76"/>
      <c r="H119" s="106" t="str">
        <f>IF(A119="","",VLOOKUP(F:F,'Look ups'!F:G,2,FALSE))</f>
        <v/>
      </c>
      <c r="I119" s="106" t="str">
        <f>IF(A119="","",VLOOKUP(B:B,'Paste report here'!M:R,6,FALSE))</f>
        <v/>
      </c>
      <c r="J119" s="106" t="str">
        <f>IF(A119="","",VLOOKUP(B:B,'Paste report here'!M:R,5,FALSE))</f>
        <v/>
      </c>
      <c r="K119" s="106" t="str">
        <f>IF(A119="","",VLOOKUP(L119&amp;P119,'Look ups'!C:D,2,FALSE))</f>
        <v/>
      </c>
      <c r="L119" s="89" t="str">
        <f>IF(A119="","",VLOOKUP(B119,'Paste report here'!M:AA,15,FALSE))</f>
        <v/>
      </c>
      <c r="M119" s="89" t="str">
        <f>IF(A119="","",VLOOKUP(B119,'Paste report here'!M:AA,13,FALSE))</f>
        <v/>
      </c>
      <c r="N119" s="89" t="str">
        <f t="shared" si="5"/>
        <v xml:space="preserve"> </v>
      </c>
      <c r="O119" s="76"/>
      <c r="P119" s="90" t="str">
        <f t="shared" si="4"/>
        <v/>
      </c>
      <c r="Q119" s="77"/>
      <c r="R119" s="77"/>
      <c r="S119" s="77"/>
      <c r="T119" s="77"/>
      <c r="U119" s="84" t="str">
        <f>IFERROR((VLOOKUP(N119,DV!$B$2:$H$136,2,FALSE))*(Q119),"")</f>
        <v/>
      </c>
      <c r="V119" s="83" t="str">
        <f>IFERROR((VLOOKUP(M119,DV!$B$2:$H$136,3,FALSE))*(Q119),"")</f>
        <v/>
      </c>
      <c r="W119" s="83" t="str">
        <f>IFERROR((VLOOKUP(N119,DV!$B$2:$H$136,4,FALSE))*(Q119),"")</f>
        <v/>
      </c>
      <c r="X119" s="87" t="str">
        <f>IFERROR((VLOOKUP(N119,DV!$B$2:$H$136,5,FALSE))*(Q119),"")</f>
        <v/>
      </c>
      <c r="Y119" s="87" t="str">
        <f>IF(Table14[[#This Row],[Academic - Prep]]="without Preparation","£0.00",IFERROR((VLOOKUP(N119,DV!$B$2:$H$136,6,FALSE))*(Q119),""))</f>
        <v/>
      </c>
      <c r="Z119" s="87" t="str">
        <f>IF(Table14[[#This Row],[Academic - Prep]]="with Preparation","£0.00",IFERROR((VLOOKUP(N119,DV!$B$2:$H$136,7,FALSE))*(Q119),""))</f>
        <v/>
      </c>
      <c r="AA119" s="61" t="str">
        <f>IFERROR((VLOOKUP(N119,DV!$B$2:$H$136,2,FALSE))*(R119)*0.25,"")</f>
        <v/>
      </c>
      <c r="AB119" s="61" t="str">
        <f>IFERROR((VLOOKUP(N119,DV!$B$2:$H$136,2,FALSE))*(S119)*1.5,"")</f>
        <v/>
      </c>
      <c r="AC119" s="61" t="str">
        <f>IFERROR((VLOOKUP(N119,DV!$B$2:$H$136,2,FALSE))*(T119*2),"")</f>
        <v/>
      </c>
      <c r="AD119" s="12"/>
      <c r="AE119" s="12"/>
      <c r="AF119" s="11"/>
      <c r="AG119" s="11"/>
      <c r="AH119" s="11"/>
      <c r="AI119" s="11"/>
    </row>
    <row r="120" spans="1:35">
      <c r="A120" s="76"/>
      <c r="B120"/>
      <c r="C120" s="89" t="str">
        <f>IF(A120="","",VLOOKUP(B:B,'Paste report here'!M:O,3,FALSE))</f>
        <v/>
      </c>
      <c r="D120" s="90" t="str">
        <f>IF(A120="","",VLOOKUP(B120,CHOOSE({1,2},'Paste report here'!M:M,'Paste report here'!L:L),2,0))</f>
        <v/>
      </c>
      <c r="E120" s="79"/>
      <c r="F120" s="76"/>
      <c r="G120" s="76"/>
      <c r="H120" s="106" t="str">
        <f>IF(A120="","",VLOOKUP(F:F,'Look ups'!F:G,2,FALSE))</f>
        <v/>
      </c>
      <c r="I120" s="106" t="str">
        <f>IF(A120="","",VLOOKUP(B:B,'Paste report here'!M:R,6,FALSE))</f>
        <v/>
      </c>
      <c r="J120" s="106" t="str">
        <f>IF(A120="","",VLOOKUP(B:B,'Paste report here'!M:R,5,FALSE))</f>
        <v/>
      </c>
      <c r="K120" s="106" t="str">
        <f>IF(A120="","",VLOOKUP(L120&amp;P120,'Look ups'!C:D,2,FALSE))</f>
        <v/>
      </c>
      <c r="L120" s="89" t="str">
        <f>IF(A120="","",VLOOKUP(B120,'Paste report here'!M:AA,15,FALSE))</f>
        <v/>
      </c>
      <c r="M120" s="89" t="str">
        <f>IF(A120="","",VLOOKUP(B120,'Paste report here'!M:AA,13,FALSE))</f>
        <v/>
      </c>
      <c r="N120" s="89" t="str">
        <f t="shared" si="5"/>
        <v xml:space="preserve"> </v>
      </c>
      <c r="O120" s="76"/>
      <c r="P120" s="90" t="str">
        <f t="shared" si="4"/>
        <v/>
      </c>
      <c r="Q120" s="77"/>
      <c r="R120" s="77"/>
      <c r="S120" s="77"/>
      <c r="T120" s="77"/>
      <c r="U120" s="84" t="str">
        <f>IFERROR((VLOOKUP(N120,DV!$B$2:$H$136,2,FALSE))*(Q120),"")</f>
        <v/>
      </c>
      <c r="V120" s="83" t="str">
        <f>IFERROR((VLOOKUP(M120,DV!$B$2:$H$136,3,FALSE))*(Q120),"")</f>
        <v/>
      </c>
      <c r="W120" s="83" t="str">
        <f>IFERROR((VLOOKUP(N120,DV!$B$2:$H$136,4,FALSE))*(Q120),"")</f>
        <v/>
      </c>
      <c r="X120" s="87" t="str">
        <f>IFERROR((VLOOKUP(N120,DV!$B$2:$H$136,5,FALSE))*(Q120),"")</f>
        <v/>
      </c>
      <c r="Y120" s="87" t="str">
        <f>IF(Table14[[#This Row],[Academic - Prep]]="without Preparation","£0.00",IFERROR((VLOOKUP(N120,DV!$B$2:$H$136,6,FALSE))*(Q120),""))</f>
        <v/>
      </c>
      <c r="Z120" s="87" t="str">
        <f>IF(Table14[[#This Row],[Academic - Prep]]="with Preparation","£0.00",IFERROR((VLOOKUP(N120,DV!$B$2:$H$136,7,FALSE))*(Q120),""))</f>
        <v/>
      </c>
      <c r="AA120" s="61" t="str">
        <f>IFERROR((VLOOKUP(N120,DV!$B$2:$H$136,2,FALSE))*(R120)*0.25,"")</f>
        <v/>
      </c>
      <c r="AB120" s="61" t="str">
        <f>IFERROR((VLOOKUP(N120,DV!$B$2:$H$136,2,FALSE))*(S120)*1.5,"")</f>
        <v/>
      </c>
      <c r="AC120" s="61" t="str">
        <f>IFERROR((VLOOKUP(N120,DV!$B$2:$H$136,2,FALSE))*(T120*2),"")</f>
        <v/>
      </c>
      <c r="AD120" s="12"/>
      <c r="AE120" s="12"/>
      <c r="AF120" s="11"/>
      <c r="AG120" s="11"/>
      <c r="AH120" s="11"/>
      <c r="AI120" s="11"/>
    </row>
    <row r="121" spans="1:35">
      <c r="A121" s="76"/>
      <c r="B121"/>
      <c r="C121" s="89" t="str">
        <f>IF(A121="","",VLOOKUP(B:B,'Paste report here'!M:O,3,FALSE))</f>
        <v/>
      </c>
      <c r="D121" s="90" t="str">
        <f>IF(A121="","",VLOOKUP(B121,CHOOSE({1,2},'Paste report here'!M:M,'Paste report here'!L:L),2,0))</f>
        <v/>
      </c>
      <c r="E121" s="79"/>
      <c r="F121" s="76"/>
      <c r="G121" s="76"/>
      <c r="H121" s="106" t="str">
        <f>IF(A121="","",VLOOKUP(F:F,'Look ups'!F:G,2,FALSE))</f>
        <v/>
      </c>
      <c r="I121" s="106" t="str">
        <f>IF(A121="","",VLOOKUP(B:B,'Paste report here'!M:R,6,FALSE))</f>
        <v/>
      </c>
      <c r="J121" s="106" t="str">
        <f>IF(A121="","",VLOOKUP(B:B,'Paste report here'!M:R,5,FALSE))</f>
        <v/>
      </c>
      <c r="K121" s="106" t="str">
        <f>IF(A121="","",VLOOKUP(L121&amp;P121,'Look ups'!C:D,2,FALSE))</f>
        <v/>
      </c>
      <c r="L121" s="89" t="str">
        <f>IF(A121="","",VLOOKUP(B121,'Paste report here'!M:AA,15,FALSE))</f>
        <v/>
      </c>
      <c r="M121" s="89" t="str">
        <f>IF(A121="","",VLOOKUP(B121,'Paste report here'!M:AA,13,FALSE))</f>
        <v/>
      </c>
      <c r="N121" s="89" t="str">
        <f t="shared" si="5"/>
        <v xml:space="preserve"> </v>
      </c>
      <c r="O121" s="76"/>
      <c r="P121" s="90" t="str">
        <f t="shared" si="4"/>
        <v/>
      </c>
      <c r="Q121" s="77"/>
      <c r="R121" s="77"/>
      <c r="S121" s="77"/>
      <c r="T121" s="77"/>
      <c r="U121" s="84" t="str">
        <f>IFERROR((VLOOKUP(N121,DV!$B$2:$H$136,2,FALSE))*(Q121),"")</f>
        <v/>
      </c>
      <c r="V121" s="83" t="str">
        <f>IFERROR((VLOOKUP(M121,DV!$B$2:$H$136,3,FALSE))*(Q121),"")</f>
        <v/>
      </c>
      <c r="W121" s="83" t="str">
        <f>IFERROR((VLOOKUP(N121,DV!$B$2:$H$136,4,FALSE))*(Q121),"")</f>
        <v/>
      </c>
      <c r="X121" s="87" t="str">
        <f>IFERROR((VLOOKUP(N121,DV!$B$2:$H$136,5,FALSE))*(Q121),"")</f>
        <v/>
      </c>
      <c r="Y121" s="87" t="str">
        <f>IF(Table14[[#This Row],[Academic - Prep]]="without Preparation","£0.00",IFERROR((VLOOKUP(N121,DV!$B$2:$H$136,6,FALSE))*(Q121),""))</f>
        <v/>
      </c>
      <c r="Z121" s="87" t="str">
        <f>IF(Table14[[#This Row],[Academic - Prep]]="with Preparation","£0.00",IFERROR((VLOOKUP(N121,DV!$B$2:$H$136,7,FALSE))*(Q121),""))</f>
        <v/>
      </c>
      <c r="AA121" s="61" t="str">
        <f>IFERROR((VLOOKUP(N121,DV!$B$2:$H$136,2,FALSE))*(R121)*0.25,"")</f>
        <v/>
      </c>
      <c r="AB121" s="61" t="str">
        <f>IFERROR((VLOOKUP(N121,DV!$B$2:$H$136,2,FALSE))*(S121)*1.5,"")</f>
        <v/>
      </c>
      <c r="AC121" s="61" t="str">
        <f>IFERROR((VLOOKUP(N121,DV!$B$2:$H$136,2,FALSE))*(T121*2),"")</f>
        <v/>
      </c>
      <c r="AD121" s="12"/>
      <c r="AE121" s="12"/>
      <c r="AF121" s="11"/>
      <c r="AG121" s="11"/>
      <c r="AH121" s="11"/>
      <c r="AI121" s="11"/>
    </row>
    <row r="122" spans="1:35">
      <c r="A122" s="76"/>
      <c r="B122"/>
      <c r="C122" s="89" t="str">
        <f>IF(A122="","",VLOOKUP(B:B,'Paste report here'!M:O,3,FALSE))</f>
        <v/>
      </c>
      <c r="D122" s="90" t="str">
        <f>IF(A122="","",VLOOKUP(B122,CHOOSE({1,2},'Paste report here'!M:M,'Paste report here'!L:L),2,0))</f>
        <v/>
      </c>
      <c r="E122" s="79"/>
      <c r="F122" s="76"/>
      <c r="G122" s="76"/>
      <c r="H122" s="106" t="str">
        <f>IF(A122="","",VLOOKUP(F:F,'Look ups'!F:G,2,FALSE))</f>
        <v/>
      </c>
      <c r="I122" s="106" t="str">
        <f>IF(A122="","",VLOOKUP(B:B,'Paste report here'!M:R,6,FALSE))</f>
        <v/>
      </c>
      <c r="J122" s="106" t="str">
        <f>IF(A122="","",VLOOKUP(B:B,'Paste report here'!M:R,5,FALSE))</f>
        <v/>
      </c>
      <c r="K122" s="106" t="str">
        <f>IF(A122="","",VLOOKUP(L122&amp;P122,'Look ups'!C:D,2,FALSE))</f>
        <v/>
      </c>
      <c r="L122" s="89" t="str">
        <f>IF(A122="","",VLOOKUP(B122,'Paste report here'!M:AA,15,FALSE))</f>
        <v/>
      </c>
      <c r="M122" s="89" t="str">
        <f>IF(A122="","",VLOOKUP(B122,'Paste report here'!M:AA,13,FALSE))</f>
        <v/>
      </c>
      <c r="N122" s="89" t="str">
        <f t="shared" si="5"/>
        <v xml:space="preserve"> </v>
      </c>
      <c r="O122" s="76"/>
      <c r="P122" s="90" t="str">
        <f t="shared" si="4"/>
        <v/>
      </c>
      <c r="Q122" s="77"/>
      <c r="R122" s="77"/>
      <c r="S122" s="77"/>
      <c r="T122" s="77"/>
      <c r="U122" s="84" t="str">
        <f>IFERROR((VLOOKUP(N122,DV!$B$2:$H$136,2,FALSE))*(Q122),"")</f>
        <v/>
      </c>
      <c r="V122" s="83" t="str">
        <f>IFERROR((VLOOKUP(M122,DV!$B$2:$H$136,3,FALSE))*(Q122),"")</f>
        <v/>
      </c>
      <c r="W122" s="83" t="str">
        <f>IFERROR((VLOOKUP(N122,DV!$B$2:$H$136,4,FALSE))*(Q122),"")</f>
        <v/>
      </c>
      <c r="X122" s="87" t="str">
        <f>IFERROR((VLOOKUP(N122,DV!$B$2:$H$136,5,FALSE))*(Q122),"")</f>
        <v/>
      </c>
      <c r="Y122" s="87" t="str">
        <f>IF(Table14[[#This Row],[Academic - Prep]]="without Preparation","£0.00",IFERROR((VLOOKUP(N122,DV!$B$2:$H$136,6,FALSE))*(Q122),""))</f>
        <v/>
      </c>
      <c r="Z122" s="87" t="str">
        <f>IF(Table14[[#This Row],[Academic - Prep]]="with Preparation","£0.00",IFERROR((VLOOKUP(N122,DV!$B$2:$H$136,7,FALSE))*(Q122),""))</f>
        <v/>
      </c>
      <c r="AA122" s="61" t="str">
        <f>IFERROR((VLOOKUP(N122,DV!$B$2:$H$136,2,FALSE))*(R122)*0.25,"")</f>
        <v/>
      </c>
      <c r="AB122" s="61" t="str">
        <f>IFERROR((VLOOKUP(N122,DV!$B$2:$H$136,2,FALSE))*(S122)*1.5,"")</f>
        <v/>
      </c>
      <c r="AC122" s="61" t="str">
        <f>IFERROR((VLOOKUP(N122,DV!$B$2:$H$136,2,FALSE))*(T122*2),"")</f>
        <v/>
      </c>
      <c r="AD122" s="12"/>
      <c r="AE122" s="12"/>
      <c r="AF122" s="11"/>
      <c r="AG122" s="11"/>
      <c r="AH122" s="11"/>
      <c r="AI122" s="11"/>
    </row>
    <row r="123" spans="1:35">
      <c r="A123" s="76"/>
      <c r="B123"/>
      <c r="C123" s="89" t="str">
        <f>IF(A123="","",VLOOKUP(B:B,'Paste report here'!M:O,3,FALSE))</f>
        <v/>
      </c>
      <c r="D123" s="90" t="str">
        <f>IF(A123="","",VLOOKUP(B123,CHOOSE({1,2},'Paste report here'!M:M,'Paste report here'!L:L),2,0))</f>
        <v/>
      </c>
      <c r="E123" s="79"/>
      <c r="F123" s="76"/>
      <c r="G123" s="76"/>
      <c r="H123" s="106" t="str">
        <f>IF(A123="","",VLOOKUP(F:F,'Look ups'!F:G,2,FALSE))</f>
        <v/>
      </c>
      <c r="I123" s="106" t="str">
        <f>IF(A123="","",VLOOKUP(B:B,'Paste report here'!M:R,6,FALSE))</f>
        <v/>
      </c>
      <c r="J123" s="106" t="str">
        <f>IF(A123="","",VLOOKUP(B:B,'Paste report here'!M:R,5,FALSE))</f>
        <v/>
      </c>
      <c r="K123" s="106" t="str">
        <f>IF(A123="","",VLOOKUP(L123&amp;P123,'Look ups'!C:D,2,FALSE))</f>
        <v/>
      </c>
      <c r="L123" s="89" t="str">
        <f>IF(A123="","",VLOOKUP(B123,'Paste report here'!M:AA,15,FALSE))</f>
        <v/>
      </c>
      <c r="M123" s="89" t="str">
        <f>IF(A123="","",VLOOKUP(B123,'Paste report here'!M:AA,13,FALSE))</f>
        <v/>
      </c>
      <c r="N123" s="89" t="str">
        <f t="shared" si="5"/>
        <v xml:space="preserve"> </v>
      </c>
      <c r="O123" s="76"/>
      <c r="P123" s="90" t="str">
        <f t="shared" si="4"/>
        <v/>
      </c>
      <c r="Q123" s="77"/>
      <c r="R123" s="77"/>
      <c r="S123" s="77"/>
      <c r="T123" s="77"/>
      <c r="U123" s="84" t="str">
        <f>IFERROR((VLOOKUP(N123,DV!$B$2:$H$136,2,FALSE))*(Q123),"")</f>
        <v/>
      </c>
      <c r="V123" s="83" t="str">
        <f>IFERROR((VLOOKUP(M123,DV!$B$2:$H$136,3,FALSE))*(Q123),"")</f>
        <v/>
      </c>
      <c r="W123" s="83" t="str">
        <f>IFERROR((VLOOKUP(N123,DV!$B$2:$H$136,4,FALSE))*(Q123),"")</f>
        <v/>
      </c>
      <c r="X123" s="87" t="str">
        <f>IFERROR((VLOOKUP(N123,DV!$B$2:$H$136,5,FALSE))*(Q123),"")</f>
        <v/>
      </c>
      <c r="Y123" s="87" t="str">
        <f>IF(Table14[[#This Row],[Academic - Prep]]="without Preparation","£0.00",IFERROR((VLOOKUP(N123,DV!$B$2:$H$136,6,FALSE))*(Q123),""))</f>
        <v/>
      </c>
      <c r="Z123" s="87" t="str">
        <f>IF(Table14[[#This Row],[Academic - Prep]]="with Preparation","£0.00",IFERROR((VLOOKUP(N123,DV!$B$2:$H$136,7,FALSE))*(Q123),""))</f>
        <v/>
      </c>
      <c r="AA123" s="61" t="str">
        <f>IFERROR((VLOOKUP(N123,DV!$B$2:$H$136,2,FALSE))*(R123)*0.25,"")</f>
        <v/>
      </c>
      <c r="AB123" s="61" t="str">
        <f>IFERROR((VLOOKUP(N123,DV!$B$2:$H$136,2,FALSE))*(S123)*1.5,"")</f>
        <v/>
      </c>
      <c r="AC123" s="61" t="str">
        <f>IFERROR((VLOOKUP(N123,DV!$B$2:$H$136,2,FALSE))*(T123*2),"")</f>
        <v/>
      </c>
      <c r="AD123" s="12"/>
      <c r="AE123" s="12"/>
      <c r="AF123" s="11"/>
      <c r="AG123" s="11"/>
      <c r="AH123" s="11"/>
      <c r="AI123" s="11"/>
    </row>
    <row r="124" spans="1:35">
      <c r="A124" s="76"/>
      <c r="B124"/>
      <c r="C124" s="89" t="str">
        <f>IF(A124="","",VLOOKUP(B:B,'Paste report here'!M:O,3,FALSE))</f>
        <v/>
      </c>
      <c r="D124" s="90" t="str">
        <f>IF(A124="","",VLOOKUP(B124,CHOOSE({1,2},'Paste report here'!M:M,'Paste report here'!L:L),2,0))</f>
        <v/>
      </c>
      <c r="E124" s="79"/>
      <c r="F124" s="76"/>
      <c r="G124" s="76"/>
      <c r="H124" s="106" t="str">
        <f>IF(A124="","",VLOOKUP(F:F,'Look ups'!F:G,2,FALSE))</f>
        <v/>
      </c>
      <c r="I124" s="106" t="str">
        <f>IF(A124="","",VLOOKUP(B:B,'Paste report here'!M:R,6,FALSE))</f>
        <v/>
      </c>
      <c r="J124" s="106" t="str">
        <f>IF(A124="","",VLOOKUP(B:B,'Paste report here'!M:R,5,FALSE))</f>
        <v/>
      </c>
      <c r="K124" s="106" t="str">
        <f>IF(A124="","",VLOOKUP(L124&amp;P124,'Look ups'!C:D,2,FALSE))</f>
        <v/>
      </c>
      <c r="L124" s="89" t="str">
        <f>IF(A124="","",VLOOKUP(B124,'Paste report here'!M:AA,15,FALSE))</f>
        <v/>
      </c>
      <c r="M124" s="89" t="str">
        <f>IF(A124="","",VLOOKUP(B124,'Paste report here'!M:AA,13,FALSE))</f>
        <v/>
      </c>
      <c r="N124" s="89" t="str">
        <f t="shared" si="5"/>
        <v xml:space="preserve"> </v>
      </c>
      <c r="O124" s="76"/>
      <c r="P124" s="90" t="str">
        <f t="shared" si="4"/>
        <v/>
      </c>
      <c r="Q124" s="77"/>
      <c r="R124" s="77"/>
      <c r="S124" s="77"/>
      <c r="T124" s="77"/>
      <c r="U124" s="84" t="str">
        <f>IFERROR((VLOOKUP(N124,DV!$B$2:$H$136,2,FALSE))*(Q124),"")</f>
        <v/>
      </c>
      <c r="V124" s="83" t="str">
        <f>IFERROR((VLOOKUP(M124,DV!$B$2:$H$136,3,FALSE))*(Q124),"")</f>
        <v/>
      </c>
      <c r="W124" s="83" t="str">
        <f>IFERROR((VLOOKUP(N124,DV!$B$2:$H$136,4,FALSE))*(Q124),"")</f>
        <v/>
      </c>
      <c r="X124" s="87" t="str">
        <f>IFERROR((VLOOKUP(N124,DV!$B$2:$H$136,5,FALSE))*(Q124),"")</f>
        <v/>
      </c>
      <c r="Y124" s="87" t="str">
        <f>IF(Table14[[#This Row],[Academic - Prep]]="without Preparation","£0.00",IFERROR((VLOOKUP(N124,DV!$B$2:$H$136,6,FALSE))*(Q124),""))</f>
        <v/>
      </c>
      <c r="Z124" s="87" t="str">
        <f>IF(Table14[[#This Row],[Academic - Prep]]="with Preparation","£0.00",IFERROR((VLOOKUP(N124,DV!$B$2:$H$136,7,FALSE))*(Q124),""))</f>
        <v/>
      </c>
      <c r="AA124" s="61" t="str">
        <f>IFERROR((VLOOKUP(N124,DV!$B$2:$H$136,2,FALSE))*(R124)*0.25,"")</f>
        <v/>
      </c>
      <c r="AB124" s="61" t="str">
        <f>IFERROR((VLOOKUP(N124,DV!$B$2:$H$136,2,FALSE))*(S124)*1.5,"")</f>
        <v/>
      </c>
      <c r="AC124" s="61" t="str">
        <f>IFERROR((VLOOKUP(N124,DV!$B$2:$H$136,2,FALSE))*(T124*2),"")</f>
        <v/>
      </c>
      <c r="AD124" s="12"/>
      <c r="AE124" s="12"/>
      <c r="AF124" s="11"/>
      <c r="AG124" s="11"/>
      <c r="AH124" s="11"/>
      <c r="AI124" s="11"/>
    </row>
    <row r="125" spans="1:35">
      <c r="A125" s="76"/>
      <c r="B125"/>
      <c r="C125" s="89" t="str">
        <f>IF(A125="","",VLOOKUP(B:B,'Paste report here'!M:O,3,FALSE))</f>
        <v/>
      </c>
      <c r="D125" s="90" t="str">
        <f>IF(A125="","",VLOOKUP(B125,CHOOSE({1,2},'Paste report here'!M:M,'Paste report here'!L:L),2,0))</f>
        <v/>
      </c>
      <c r="E125" s="79"/>
      <c r="F125" s="76"/>
      <c r="G125" s="76"/>
      <c r="H125" s="106" t="str">
        <f>IF(A125="","",VLOOKUP(F:F,'Look ups'!F:G,2,FALSE))</f>
        <v/>
      </c>
      <c r="I125" s="106" t="str">
        <f>IF(A125="","",VLOOKUP(B:B,'Paste report here'!M:R,6,FALSE))</f>
        <v/>
      </c>
      <c r="J125" s="106" t="str">
        <f>IF(A125="","",VLOOKUP(B:B,'Paste report here'!M:R,5,FALSE))</f>
        <v/>
      </c>
      <c r="K125" s="106" t="str">
        <f>IF(A125="","",VLOOKUP(L125&amp;P125,'Look ups'!C:D,2,FALSE))</f>
        <v/>
      </c>
      <c r="L125" s="89" t="str">
        <f>IF(A125="","",VLOOKUP(B125,'Paste report here'!M:AA,15,FALSE))</f>
        <v/>
      </c>
      <c r="M125" s="89" t="str">
        <f>IF(A125="","",VLOOKUP(B125,'Paste report here'!M:AA,13,FALSE))</f>
        <v/>
      </c>
      <c r="N125" s="89" t="str">
        <f t="shared" ref="N125:N145" si="6">IF(L125="MKT",M125,IF(LEFT(L125,3)="HAY",M125,L125&amp;" "&amp;M125))</f>
        <v xml:space="preserve"> </v>
      </c>
      <c r="O125" s="76"/>
      <c r="P125" s="90" t="str">
        <f t="shared" si="4"/>
        <v/>
      </c>
      <c r="Q125" s="77"/>
      <c r="R125" s="77"/>
      <c r="S125" s="77"/>
      <c r="T125" s="77"/>
      <c r="U125" s="84" t="str">
        <f>IFERROR((VLOOKUP(N125,DV!$B$2:$H$136,2,FALSE))*(Q125),"")</f>
        <v/>
      </c>
      <c r="V125" s="83" t="str">
        <f>IFERROR((VLOOKUP(M125,DV!$B$2:$H$136,3,FALSE))*(Q125),"")</f>
        <v/>
      </c>
      <c r="W125" s="83" t="str">
        <f>IFERROR((VLOOKUP(N125,DV!$B$2:$H$136,4,FALSE))*(Q125),"")</f>
        <v/>
      </c>
      <c r="X125" s="87" t="str">
        <f>IFERROR((VLOOKUP(N125,DV!$B$2:$H$136,5,FALSE))*(Q125),"")</f>
        <v/>
      </c>
      <c r="Y125" s="87" t="str">
        <f>IF(Table14[[#This Row],[Academic - Prep]]="without Preparation","£0.00",IFERROR((VLOOKUP(N125,DV!$B$2:$H$136,6,FALSE))*(Q125),""))</f>
        <v/>
      </c>
      <c r="Z125" s="87" t="str">
        <f>IF(Table14[[#This Row],[Academic - Prep]]="with Preparation","£0.00",IFERROR((VLOOKUP(N125,DV!$B$2:$H$136,7,FALSE))*(Q125),""))</f>
        <v/>
      </c>
      <c r="AA125" s="61" t="str">
        <f>IFERROR((VLOOKUP(N125,DV!$B$2:$H$136,2,FALSE))*(R125)*0.25,"")</f>
        <v/>
      </c>
      <c r="AB125" s="61" t="str">
        <f>IFERROR((VLOOKUP(N125,DV!$B$2:$H$136,2,FALSE))*(S125)*1.5,"")</f>
        <v/>
      </c>
      <c r="AC125" s="61" t="str">
        <f>IFERROR((VLOOKUP(N125,DV!$B$2:$H$136,2,FALSE))*(T125*2),"")</f>
        <v/>
      </c>
      <c r="AD125" s="12"/>
      <c r="AE125" s="12"/>
      <c r="AF125" s="11"/>
      <c r="AG125" s="11"/>
      <c r="AH125" s="11"/>
      <c r="AI125" s="11"/>
    </row>
    <row r="126" spans="1:35">
      <c r="A126" s="76"/>
      <c r="B126"/>
      <c r="C126" s="89" t="str">
        <f>IF(A126="","",VLOOKUP(B:B,'Paste report here'!M:O,3,FALSE))</f>
        <v/>
      </c>
      <c r="D126" s="90" t="str">
        <f>IF(A126="","",VLOOKUP(B126,CHOOSE({1,2},'Paste report here'!M:M,'Paste report here'!L:L),2,0))</f>
        <v/>
      </c>
      <c r="E126" s="79"/>
      <c r="F126" s="76"/>
      <c r="G126" s="76"/>
      <c r="H126" s="106" t="str">
        <f>IF(A126="","",VLOOKUP(F:F,'Look ups'!F:G,2,FALSE))</f>
        <v/>
      </c>
      <c r="I126" s="106" t="str">
        <f>IF(A126="","",VLOOKUP(B:B,'Paste report here'!M:R,6,FALSE))</f>
        <v/>
      </c>
      <c r="J126" s="106" t="str">
        <f>IF(A126="","",VLOOKUP(B:B,'Paste report here'!M:R,5,FALSE))</f>
        <v/>
      </c>
      <c r="K126" s="106" t="str">
        <f>IF(A126="","",VLOOKUP(L126&amp;P126,'Look ups'!C:D,2,FALSE))</f>
        <v/>
      </c>
      <c r="L126" s="89" t="str">
        <f>IF(A126="","",VLOOKUP(B126,'Paste report here'!M:AA,15,FALSE))</f>
        <v/>
      </c>
      <c r="M126" s="89" t="str">
        <f>IF(A126="","",VLOOKUP(B126,'Paste report here'!M:AA,13,FALSE))</f>
        <v/>
      </c>
      <c r="N126" s="89" t="str">
        <f t="shared" si="6"/>
        <v xml:space="preserve"> </v>
      </c>
      <c r="O126" s="76"/>
      <c r="P126" s="90" t="str">
        <f t="shared" si="4"/>
        <v/>
      </c>
      <c r="Q126" s="77"/>
      <c r="R126" s="77"/>
      <c r="S126" s="77"/>
      <c r="T126" s="77"/>
      <c r="U126" s="84" t="str">
        <f>IFERROR((VLOOKUP(N126,DV!$B$2:$H$136,2,FALSE))*(Q126),"")</f>
        <v/>
      </c>
      <c r="V126" s="83" t="str">
        <f>IFERROR((VLOOKUP(M126,DV!$B$2:$H$136,3,FALSE))*(Q126),"")</f>
        <v/>
      </c>
      <c r="W126" s="83" t="str">
        <f>IFERROR((VLOOKUP(N126,DV!$B$2:$H$136,4,FALSE))*(Q126),"")</f>
        <v/>
      </c>
      <c r="X126" s="87" t="str">
        <f>IFERROR((VLOOKUP(N126,DV!$B$2:$H$136,5,FALSE))*(Q126),"")</f>
        <v/>
      </c>
      <c r="Y126" s="87" t="str">
        <f>IF(Table14[[#This Row],[Academic - Prep]]="without Preparation","£0.00",IFERROR((VLOOKUP(N126,DV!$B$2:$H$136,6,FALSE))*(Q126),""))</f>
        <v/>
      </c>
      <c r="Z126" s="87" t="str">
        <f>IF(Table14[[#This Row],[Academic - Prep]]="with Preparation","£0.00",IFERROR((VLOOKUP(N126,DV!$B$2:$H$136,7,FALSE))*(Q126),""))</f>
        <v/>
      </c>
      <c r="AA126" s="61" t="str">
        <f>IFERROR((VLOOKUP(N126,DV!$B$2:$H$136,2,FALSE))*(R126)*0.25,"")</f>
        <v/>
      </c>
      <c r="AB126" s="61" t="str">
        <f>IFERROR((VLOOKUP(N126,DV!$B$2:$H$136,2,FALSE))*(S126)*1.5,"")</f>
        <v/>
      </c>
      <c r="AC126" s="61" t="str">
        <f>IFERROR((VLOOKUP(N126,DV!$B$2:$H$136,2,FALSE))*(T126*2),"")</f>
        <v/>
      </c>
      <c r="AD126" s="12"/>
      <c r="AE126" s="12"/>
      <c r="AF126" s="11"/>
      <c r="AG126" s="11"/>
      <c r="AH126" s="11"/>
      <c r="AI126" s="11"/>
    </row>
    <row r="127" spans="1:35">
      <c r="A127" s="76"/>
      <c r="B127"/>
      <c r="C127" s="89" t="str">
        <f>IF(A127="","",VLOOKUP(B:B,'Paste report here'!M:O,3,FALSE))</f>
        <v/>
      </c>
      <c r="D127" s="90" t="str">
        <f>IF(A127="","",VLOOKUP(B127,CHOOSE({1,2},'Paste report here'!M:M,'Paste report here'!L:L),2,0))</f>
        <v/>
      </c>
      <c r="E127" s="79"/>
      <c r="F127" s="76"/>
      <c r="G127" s="76"/>
      <c r="H127" s="106" t="str">
        <f>IF(A127="","",VLOOKUP(F:F,'Look ups'!F:G,2,FALSE))</f>
        <v/>
      </c>
      <c r="I127" s="106" t="str">
        <f>IF(A127="","",VLOOKUP(B:B,'Paste report here'!M:R,6,FALSE))</f>
        <v/>
      </c>
      <c r="J127" s="106" t="str">
        <f>IF(A127="","",VLOOKUP(B:B,'Paste report here'!M:R,5,FALSE))</f>
        <v/>
      </c>
      <c r="K127" s="106" t="str">
        <f>IF(A127="","",VLOOKUP(L127&amp;P127,'Look ups'!C:D,2,FALSE))</f>
        <v/>
      </c>
      <c r="L127" s="89" t="str">
        <f>IF(A127="","",VLOOKUP(B127,'Paste report here'!M:AA,15,FALSE))</f>
        <v/>
      </c>
      <c r="M127" s="89" t="str">
        <f>IF(A127="","",VLOOKUP(B127,'Paste report here'!M:AA,13,FALSE))</f>
        <v/>
      </c>
      <c r="N127" s="89" t="str">
        <f t="shared" si="6"/>
        <v xml:space="preserve"> </v>
      </c>
      <c r="O127" s="76"/>
      <c r="P127" s="90" t="str">
        <f t="shared" si="4"/>
        <v/>
      </c>
      <c r="Q127" s="77"/>
      <c r="R127" s="77"/>
      <c r="S127" s="77"/>
      <c r="T127" s="77"/>
      <c r="U127" s="84" t="str">
        <f>IFERROR((VLOOKUP(N127,DV!$B$2:$H$136,2,FALSE))*(Q127),"")</f>
        <v/>
      </c>
      <c r="V127" s="83" t="str">
        <f>IFERROR((VLOOKUP(M127,DV!$B$2:$H$136,3,FALSE))*(Q127),"")</f>
        <v/>
      </c>
      <c r="W127" s="83" t="str">
        <f>IFERROR((VLOOKUP(N127,DV!$B$2:$H$136,4,FALSE))*(Q127),"")</f>
        <v/>
      </c>
      <c r="X127" s="87" t="str">
        <f>IFERROR((VLOOKUP(N127,DV!$B$2:$H$136,5,FALSE))*(Q127),"")</f>
        <v/>
      </c>
      <c r="Y127" s="87" t="str">
        <f>IF(Table14[[#This Row],[Academic - Prep]]="without Preparation","£0.00",IFERROR((VLOOKUP(N127,DV!$B$2:$H$136,6,FALSE))*(Q127),""))</f>
        <v/>
      </c>
      <c r="Z127" s="87" t="str">
        <f>IF(Table14[[#This Row],[Academic - Prep]]="with Preparation","£0.00",IFERROR((VLOOKUP(N127,DV!$B$2:$H$136,7,FALSE))*(Q127),""))</f>
        <v/>
      </c>
      <c r="AA127" s="61" t="str">
        <f>IFERROR((VLOOKUP(N127,DV!$B$2:$H$136,2,FALSE))*(R127)*0.25,"")</f>
        <v/>
      </c>
      <c r="AB127" s="61" t="str">
        <f>IFERROR((VLOOKUP(N127,DV!$B$2:$H$136,2,FALSE))*(S127)*1.5,"")</f>
        <v/>
      </c>
      <c r="AC127" s="61" t="str">
        <f>IFERROR((VLOOKUP(N127,DV!$B$2:$H$136,2,FALSE))*(T127*2),"")</f>
        <v/>
      </c>
      <c r="AD127" s="12"/>
      <c r="AE127" s="12"/>
      <c r="AF127" s="11"/>
      <c r="AG127" s="11"/>
      <c r="AH127" s="11"/>
      <c r="AI127" s="11"/>
    </row>
    <row r="128" spans="1:35">
      <c r="A128" s="76"/>
      <c r="B128"/>
      <c r="C128" s="89" t="str">
        <f>IF(A128="","",VLOOKUP(B:B,'Paste report here'!M:O,3,FALSE))</f>
        <v/>
      </c>
      <c r="D128" s="90" t="str">
        <f>IF(A128="","",VLOOKUP(B128,CHOOSE({1,2},'Paste report here'!M:M,'Paste report here'!L:L),2,0))</f>
        <v/>
      </c>
      <c r="E128" s="79"/>
      <c r="F128" s="76"/>
      <c r="G128" s="76"/>
      <c r="H128" s="106" t="str">
        <f>IF(A128="","",VLOOKUP(F:F,'Look ups'!F:G,2,FALSE))</f>
        <v/>
      </c>
      <c r="I128" s="106" t="str">
        <f>IF(A128="","",VLOOKUP(B:B,'Paste report here'!M:R,6,FALSE))</f>
        <v/>
      </c>
      <c r="J128" s="106" t="str">
        <f>IF(A128="","",VLOOKUP(B:B,'Paste report here'!M:R,5,FALSE))</f>
        <v/>
      </c>
      <c r="K128" s="106" t="str">
        <f>IF(A128="","",VLOOKUP(L128&amp;P128,'Look ups'!C:D,2,FALSE))</f>
        <v/>
      </c>
      <c r="L128" s="89" t="str">
        <f>IF(A128="","",VLOOKUP(B128,'Paste report here'!M:AA,15,FALSE))</f>
        <v/>
      </c>
      <c r="M128" s="89" t="str">
        <f>IF(A128="","",VLOOKUP(B128,'Paste report here'!M:AA,13,FALSE))</f>
        <v/>
      </c>
      <c r="N128" s="89" t="str">
        <f t="shared" si="6"/>
        <v xml:space="preserve"> </v>
      </c>
      <c r="O128" s="76"/>
      <c r="P128" s="90" t="str">
        <f t="shared" si="4"/>
        <v/>
      </c>
      <c r="Q128" s="77"/>
      <c r="R128" s="77"/>
      <c r="S128" s="77"/>
      <c r="T128" s="77"/>
      <c r="U128" s="84" t="str">
        <f>IFERROR((VLOOKUP(N128,DV!$B$2:$H$136,2,FALSE))*(Q128),"")</f>
        <v/>
      </c>
      <c r="V128" s="83" t="str">
        <f>IFERROR((VLOOKUP(M128,DV!$B$2:$H$136,3,FALSE))*(Q128),"")</f>
        <v/>
      </c>
      <c r="W128" s="83" t="str">
        <f>IFERROR((VLOOKUP(N128,DV!$B$2:$H$136,4,FALSE))*(Q128),"")</f>
        <v/>
      </c>
      <c r="X128" s="87" t="str">
        <f>IFERROR((VLOOKUP(N128,DV!$B$2:$H$136,5,FALSE))*(Q128),"")</f>
        <v/>
      </c>
      <c r="Y128" s="87" t="str">
        <f>IF(Table14[[#This Row],[Academic - Prep]]="without Preparation","£0.00",IFERROR((VLOOKUP(N128,DV!$B$2:$H$136,6,FALSE))*(Q128),""))</f>
        <v/>
      </c>
      <c r="Z128" s="87" t="str">
        <f>IF(Table14[[#This Row],[Academic - Prep]]="with Preparation","£0.00",IFERROR((VLOOKUP(N128,DV!$B$2:$H$136,7,FALSE))*(Q128),""))</f>
        <v/>
      </c>
      <c r="AA128" s="61" t="str">
        <f>IFERROR((VLOOKUP(N128,DV!$B$2:$H$136,2,FALSE))*(R128)*0.25,"")</f>
        <v/>
      </c>
      <c r="AB128" s="61" t="str">
        <f>IFERROR((VLOOKUP(N128,DV!$B$2:$H$136,2,FALSE))*(S128)*1.5,"")</f>
        <v/>
      </c>
      <c r="AC128" s="61" t="str">
        <f>IFERROR((VLOOKUP(N128,DV!$B$2:$H$136,2,FALSE))*(T128*2),"")</f>
        <v/>
      </c>
      <c r="AD128" s="12"/>
      <c r="AE128" s="12"/>
      <c r="AF128" s="11"/>
      <c r="AG128" s="11"/>
      <c r="AH128" s="11"/>
      <c r="AI128" s="11"/>
    </row>
    <row r="129" spans="1:35">
      <c r="A129" s="76"/>
      <c r="B129"/>
      <c r="C129" s="89" t="str">
        <f>IF(A129="","",VLOOKUP(B:B,'Paste report here'!M:O,3,FALSE))</f>
        <v/>
      </c>
      <c r="D129" s="90" t="str">
        <f>IF(A129="","",VLOOKUP(B129,CHOOSE({1,2},'Paste report here'!M:M,'Paste report here'!L:L),2,0))</f>
        <v/>
      </c>
      <c r="E129" s="79"/>
      <c r="F129" s="76"/>
      <c r="G129" s="76"/>
      <c r="H129" s="106" t="str">
        <f>IF(A129="","",VLOOKUP(F:F,'Look ups'!F:G,2,FALSE))</f>
        <v/>
      </c>
      <c r="I129" s="106" t="str">
        <f>IF(A129="","",VLOOKUP(B:B,'Paste report here'!M:R,6,FALSE))</f>
        <v/>
      </c>
      <c r="J129" s="106" t="str">
        <f>IF(A129="","",VLOOKUP(B:B,'Paste report here'!M:R,5,FALSE))</f>
        <v/>
      </c>
      <c r="K129" s="106" t="str">
        <f>IF(A129="","",VLOOKUP(L129&amp;P129,'Look ups'!C:D,2,FALSE))</f>
        <v/>
      </c>
      <c r="L129" s="89" t="str">
        <f>IF(A129="","",VLOOKUP(B129,'Paste report here'!M:AA,15,FALSE))</f>
        <v/>
      </c>
      <c r="M129" s="89" t="str">
        <f>IF(A129="","",VLOOKUP(B129,'Paste report here'!M:AA,13,FALSE))</f>
        <v/>
      </c>
      <c r="N129" s="89" t="str">
        <f t="shared" si="6"/>
        <v xml:space="preserve"> </v>
      </c>
      <c r="O129" s="76"/>
      <c r="P129" s="90" t="str">
        <f t="shared" si="4"/>
        <v/>
      </c>
      <c r="Q129" s="77"/>
      <c r="R129" s="77"/>
      <c r="S129" s="77"/>
      <c r="T129" s="77"/>
      <c r="U129" s="84" t="str">
        <f>IFERROR((VLOOKUP(N129,DV!$B$2:$H$136,2,FALSE))*(Q129),"")</f>
        <v/>
      </c>
      <c r="V129" s="83" t="str">
        <f>IFERROR((VLOOKUP(M129,DV!$B$2:$H$136,3,FALSE))*(Q129),"")</f>
        <v/>
      </c>
      <c r="W129" s="83" t="str">
        <f>IFERROR((VLOOKUP(N129,DV!$B$2:$H$136,4,FALSE))*(Q129),"")</f>
        <v/>
      </c>
      <c r="X129" s="87" t="str">
        <f>IFERROR((VLOOKUP(N129,DV!$B$2:$H$136,5,FALSE))*(Q129),"")</f>
        <v/>
      </c>
      <c r="Y129" s="87" t="str">
        <f>IF(Table14[[#This Row],[Academic - Prep]]="without Preparation","£0.00",IFERROR((VLOOKUP(N129,DV!$B$2:$H$136,6,FALSE))*(Q129),""))</f>
        <v/>
      </c>
      <c r="Z129" s="87" t="str">
        <f>IF(Table14[[#This Row],[Academic - Prep]]="with Preparation","£0.00",IFERROR((VLOOKUP(N129,DV!$B$2:$H$136,7,FALSE))*(Q129),""))</f>
        <v/>
      </c>
      <c r="AA129" s="61" t="str">
        <f>IFERROR((VLOOKUP(N129,DV!$B$2:$H$136,2,FALSE))*(R129)*0.25,"")</f>
        <v/>
      </c>
      <c r="AB129" s="61" t="str">
        <f>IFERROR((VLOOKUP(N129,DV!$B$2:$H$136,2,FALSE))*(S129)*1.5,"")</f>
        <v/>
      </c>
      <c r="AC129" s="61" t="str">
        <f>IFERROR((VLOOKUP(N129,DV!$B$2:$H$136,2,FALSE))*(T129*2),"")</f>
        <v/>
      </c>
      <c r="AD129" s="12"/>
      <c r="AE129" s="12"/>
      <c r="AF129" s="11"/>
      <c r="AG129" s="11"/>
      <c r="AH129" s="11"/>
      <c r="AI129" s="11"/>
    </row>
    <row r="130" spans="1:35">
      <c r="A130" s="76"/>
      <c r="B130"/>
      <c r="C130" s="89" t="str">
        <f>IF(A130="","",VLOOKUP(B:B,'Paste report here'!M:O,3,FALSE))</f>
        <v/>
      </c>
      <c r="D130" s="90" t="str">
        <f>IF(A130="","",VLOOKUP(B130,CHOOSE({1,2},'Paste report here'!M:M,'Paste report here'!L:L),2,0))</f>
        <v/>
      </c>
      <c r="E130" s="79"/>
      <c r="F130" s="76"/>
      <c r="G130" s="76"/>
      <c r="H130" s="106" t="str">
        <f>IF(A130="","",VLOOKUP(F:F,'Look ups'!F:G,2,FALSE))</f>
        <v/>
      </c>
      <c r="I130" s="106" t="str">
        <f>IF(A130="","",VLOOKUP(B:B,'Paste report here'!M:R,6,FALSE))</f>
        <v/>
      </c>
      <c r="J130" s="106" t="str">
        <f>IF(A130="","",VLOOKUP(B:B,'Paste report here'!M:R,5,FALSE))</f>
        <v/>
      </c>
      <c r="K130" s="106" t="str">
        <f>IF(A130="","",VLOOKUP(L130&amp;P130,'Look ups'!C:D,2,FALSE))</f>
        <v/>
      </c>
      <c r="L130" s="89" t="str">
        <f>IF(A130="","",VLOOKUP(B130,'Paste report here'!M:AA,15,FALSE))</f>
        <v/>
      </c>
      <c r="M130" s="89" t="str">
        <f>IF(A130="","",VLOOKUP(B130,'Paste report here'!M:AA,13,FALSE))</f>
        <v/>
      </c>
      <c r="N130" s="89" t="str">
        <f t="shared" si="6"/>
        <v xml:space="preserve"> </v>
      </c>
      <c r="O130" s="76"/>
      <c r="P130" s="90" t="str">
        <f t="shared" si="4"/>
        <v/>
      </c>
      <c r="Q130" s="77"/>
      <c r="R130" s="77"/>
      <c r="S130" s="77"/>
      <c r="T130" s="77"/>
      <c r="U130" s="84" t="str">
        <f>IFERROR((VLOOKUP(N130,DV!$B$2:$H$136,2,FALSE))*(Q130),"")</f>
        <v/>
      </c>
      <c r="V130" s="83" t="str">
        <f>IFERROR((VLOOKUP(M130,DV!$B$2:$H$136,3,FALSE))*(Q130),"")</f>
        <v/>
      </c>
      <c r="W130" s="83" t="str">
        <f>IFERROR((VLOOKUP(N130,DV!$B$2:$H$136,4,FALSE))*(Q130),"")</f>
        <v/>
      </c>
      <c r="X130" s="87" t="str">
        <f>IFERROR((VLOOKUP(N130,DV!$B$2:$H$136,5,FALSE))*(Q130),"")</f>
        <v/>
      </c>
      <c r="Y130" s="87" t="str">
        <f>IF(Table14[[#This Row],[Academic - Prep]]="without Preparation","£0.00",IFERROR((VLOOKUP(N130,DV!$B$2:$H$136,6,FALSE))*(Q130),""))</f>
        <v/>
      </c>
      <c r="Z130" s="87" t="str">
        <f>IF(Table14[[#This Row],[Academic - Prep]]="with Preparation","£0.00",IFERROR((VLOOKUP(N130,DV!$B$2:$H$136,7,FALSE))*(Q130),""))</f>
        <v/>
      </c>
      <c r="AA130" s="61" t="str">
        <f>IFERROR((VLOOKUP(N130,DV!$B$2:$H$136,2,FALSE))*(R130)*0.25,"")</f>
        <v/>
      </c>
      <c r="AB130" s="61" t="str">
        <f>IFERROR((VLOOKUP(N130,DV!$B$2:$H$136,2,FALSE))*(S130)*1.5,"")</f>
        <v/>
      </c>
      <c r="AC130" s="61" t="str">
        <f>IFERROR((VLOOKUP(N130,DV!$B$2:$H$136,2,FALSE))*(T130*2),"")</f>
        <v/>
      </c>
      <c r="AD130" s="12"/>
      <c r="AE130" s="12"/>
      <c r="AF130" s="11"/>
      <c r="AG130" s="11"/>
      <c r="AH130" s="11"/>
      <c r="AI130" s="11"/>
    </row>
    <row r="131" spans="1:35">
      <c r="A131" s="76"/>
      <c r="B131"/>
      <c r="C131" s="89" t="str">
        <f>IF(A131="","",VLOOKUP(B:B,'Paste report here'!M:O,3,FALSE))</f>
        <v/>
      </c>
      <c r="D131" s="90" t="str">
        <f>IF(A131="","",VLOOKUP(B131,CHOOSE({1,2},'Paste report here'!M:M,'Paste report here'!L:L),2,0))</f>
        <v/>
      </c>
      <c r="E131" s="79"/>
      <c r="F131" s="76"/>
      <c r="G131" s="76"/>
      <c r="H131" s="106" t="str">
        <f>IF(A131="","",VLOOKUP(F:F,'Look ups'!F:G,2,FALSE))</f>
        <v/>
      </c>
      <c r="I131" s="106" t="str">
        <f>IF(A131="","",VLOOKUP(B:B,'Paste report here'!M:R,6,FALSE))</f>
        <v/>
      </c>
      <c r="J131" s="106" t="str">
        <f>IF(A131="","",VLOOKUP(B:B,'Paste report here'!M:R,5,FALSE))</f>
        <v/>
      </c>
      <c r="K131" s="106" t="str">
        <f>IF(A131="","",VLOOKUP(L131&amp;P131,'Look ups'!C:D,2,FALSE))</f>
        <v/>
      </c>
      <c r="L131" s="89" t="str">
        <f>IF(A131="","",VLOOKUP(B131,'Paste report here'!M:AA,15,FALSE))</f>
        <v/>
      </c>
      <c r="M131" s="89" t="str">
        <f>IF(A131="","",VLOOKUP(B131,'Paste report here'!M:AA,13,FALSE))</f>
        <v/>
      </c>
      <c r="N131" s="89" t="str">
        <f t="shared" si="6"/>
        <v xml:space="preserve"> </v>
      </c>
      <c r="O131" s="76"/>
      <c r="P131" s="90" t="str">
        <f t="shared" si="4"/>
        <v/>
      </c>
      <c r="Q131" s="77"/>
      <c r="R131" s="77"/>
      <c r="S131" s="77"/>
      <c r="T131" s="77"/>
      <c r="U131" s="84" t="str">
        <f>IFERROR((VLOOKUP(N131,DV!$B$2:$H$136,2,FALSE))*(Q131),"")</f>
        <v/>
      </c>
      <c r="V131" s="83" t="str">
        <f>IFERROR((VLOOKUP(M131,DV!$B$2:$H$136,3,FALSE))*(Q131),"")</f>
        <v/>
      </c>
      <c r="W131" s="83" t="str">
        <f>IFERROR((VLOOKUP(N131,DV!$B$2:$H$136,4,FALSE))*(Q131),"")</f>
        <v/>
      </c>
      <c r="X131" s="87" t="str">
        <f>IFERROR((VLOOKUP(N131,DV!$B$2:$H$136,5,FALSE))*(Q131),"")</f>
        <v/>
      </c>
      <c r="Y131" s="87" t="str">
        <f>IF(Table14[[#This Row],[Academic - Prep]]="without Preparation","£0.00",IFERROR((VLOOKUP(N131,DV!$B$2:$H$136,6,FALSE))*(Q131),""))</f>
        <v/>
      </c>
      <c r="Z131" s="87" t="str">
        <f>IF(Table14[[#This Row],[Academic - Prep]]="with Preparation","£0.00",IFERROR((VLOOKUP(N131,DV!$B$2:$H$136,7,FALSE))*(Q131),""))</f>
        <v/>
      </c>
      <c r="AA131" s="61" t="str">
        <f>IFERROR((VLOOKUP(N131,DV!$B$2:$H$136,2,FALSE))*(R131)*0.25,"")</f>
        <v/>
      </c>
      <c r="AB131" s="61" t="str">
        <f>IFERROR((VLOOKUP(N131,DV!$B$2:$H$136,2,FALSE))*(S131)*1.5,"")</f>
        <v/>
      </c>
      <c r="AC131" s="61" t="str">
        <f>IFERROR((VLOOKUP(N131,DV!$B$2:$H$136,2,FALSE))*(T131*2),"")</f>
        <v/>
      </c>
      <c r="AD131" s="12"/>
      <c r="AE131" s="12"/>
      <c r="AF131" s="11"/>
      <c r="AG131" s="11"/>
      <c r="AH131" s="11"/>
      <c r="AI131" s="11"/>
    </row>
    <row r="132" spans="1:35">
      <c r="A132" s="76"/>
      <c r="B132"/>
      <c r="C132" s="89" t="str">
        <f>IF(A132="","",VLOOKUP(B:B,'Paste report here'!M:O,3,FALSE))</f>
        <v/>
      </c>
      <c r="D132" s="90" t="str">
        <f>IF(A132="","",VLOOKUP(B132,CHOOSE({1,2},'Paste report here'!M:M,'Paste report here'!L:L),2,0))</f>
        <v/>
      </c>
      <c r="E132" s="79"/>
      <c r="F132" s="76"/>
      <c r="G132" s="76"/>
      <c r="H132" s="106" t="str">
        <f>IF(A132="","",VLOOKUP(F:F,'Look ups'!F:G,2,FALSE))</f>
        <v/>
      </c>
      <c r="I132" s="106" t="str">
        <f>IF(A132="","",VLOOKUP(B:B,'Paste report here'!M:R,6,FALSE))</f>
        <v/>
      </c>
      <c r="J132" s="106" t="str">
        <f>IF(A132="","",VLOOKUP(B:B,'Paste report here'!M:R,5,FALSE))</f>
        <v/>
      </c>
      <c r="K132" s="106" t="str">
        <f>IF(A132="","",VLOOKUP(L132&amp;P132,'Look ups'!C:D,2,FALSE))</f>
        <v/>
      </c>
      <c r="L132" s="89" t="str">
        <f>IF(A132="","",VLOOKUP(B132,'Paste report here'!M:AA,15,FALSE))</f>
        <v/>
      </c>
      <c r="M132" s="89" t="str">
        <f>IF(A132="","",VLOOKUP(B132,'Paste report here'!M:AA,13,FALSE))</f>
        <v/>
      </c>
      <c r="N132" s="89" t="str">
        <f t="shared" si="6"/>
        <v xml:space="preserve"> </v>
      </c>
      <c r="O132" s="76"/>
      <c r="P132" s="90" t="str">
        <f t="shared" ref="P132:P145" si="7">IF(A132="","",IF(L132="MPL","with preparation",IF(MID(M132,6,3)="MPL","with preparation",IF(L132="NQL","with preparation","without preparation"))))</f>
        <v/>
      </c>
      <c r="Q132" s="77"/>
      <c r="R132" s="77"/>
      <c r="S132" s="77"/>
      <c r="T132" s="77"/>
      <c r="U132" s="84" t="str">
        <f>IFERROR((VLOOKUP(N132,DV!$B$2:$H$136,2,FALSE))*(Q132),"")</f>
        <v/>
      </c>
      <c r="V132" s="83" t="str">
        <f>IFERROR((VLOOKUP(M132,DV!$B$2:$H$136,3,FALSE))*(Q132),"")</f>
        <v/>
      </c>
      <c r="W132" s="83" t="str">
        <f>IFERROR((VLOOKUP(N132,DV!$B$2:$H$136,4,FALSE))*(Q132),"")</f>
        <v/>
      </c>
      <c r="X132" s="87" t="str">
        <f>IFERROR((VLOOKUP(N132,DV!$B$2:$H$136,5,FALSE))*(Q132),"")</f>
        <v/>
      </c>
      <c r="Y132" s="87" t="str">
        <f>IF(Table14[[#This Row],[Academic - Prep]]="without Preparation","£0.00",IFERROR((VLOOKUP(N132,DV!$B$2:$H$136,6,FALSE))*(Q132),""))</f>
        <v/>
      </c>
      <c r="Z132" s="87" t="str">
        <f>IF(Table14[[#This Row],[Academic - Prep]]="with Preparation","£0.00",IFERROR((VLOOKUP(N132,DV!$B$2:$H$136,7,FALSE))*(Q132),""))</f>
        <v/>
      </c>
      <c r="AA132" s="61" t="str">
        <f>IFERROR((VLOOKUP(N132,DV!$B$2:$H$136,2,FALSE))*(R132)*0.25,"")</f>
        <v/>
      </c>
      <c r="AB132" s="61" t="str">
        <f>IFERROR((VLOOKUP(N132,DV!$B$2:$H$136,2,FALSE))*(S132)*1.5,"")</f>
        <v/>
      </c>
      <c r="AC132" s="61" t="str">
        <f>IFERROR((VLOOKUP(N132,DV!$B$2:$H$136,2,FALSE))*(T132*2),"")</f>
        <v/>
      </c>
      <c r="AD132" s="12"/>
      <c r="AE132" s="12"/>
      <c r="AF132" s="11"/>
      <c r="AG132" s="11"/>
      <c r="AH132" s="11"/>
      <c r="AI132" s="11"/>
    </row>
    <row r="133" spans="1:35">
      <c r="A133" s="76"/>
      <c r="B133"/>
      <c r="C133" s="89" t="str">
        <f>IF(A133="","",VLOOKUP(B:B,'Paste report here'!M:O,3,FALSE))</f>
        <v/>
      </c>
      <c r="D133" s="90" t="str">
        <f>IF(A133="","",VLOOKUP(B133,CHOOSE({1,2},'Paste report here'!M:M,'Paste report here'!L:L),2,0))</f>
        <v/>
      </c>
      <c r="E133" s="79"/>
      <c r="F133" s="76"/>
      <c r="G133" s="76"/>
      <c r="H133" s="106" t="str">
        <f>IF(A133="","",VLOOKUP(F:F,'Look ups'!F:G,2,FALSE))</f>
        <v/>
      </c>
      <c r="I133" s="106" t="str">
        <f>IF(A133="","",VLOOKUP(B:B,'Paste report here'!M:R,6,FALSE))</f>
        <v/>
      </c>
      <c r="J133" s="106" t="str">
        <f>IF(A133="","",VLOOKUP(B:B,'Paste report here'!M:R,5,FALSE))</f>
        <v/>
      </c>
      <c r="K133" s="106" t="str">
        <f>IF(A133="","",VLOOKUP(L133&amp;P133,'Look ups'!C:D,2,FALSE))</f>
        <v/>
      </c>
      <c r="L133" s="89" t="str">
        <f>IF(A133="","",VLOOKUP(B133,'Paste report here'!M:AA,15,FALSE))</f>
        <v/>
      </c>
      <c r="M133" s="89" t="str">
        <f>IF(A133="","",VLOOKUP(B133,'Paste report here'!M:AA,13,FALSE))</f>
        <v/>
      </c>
      <c r="N133" s="89" t="str">
        <f t="shared" si="6"/>
        <v xml:space="preserve"> </v>
      </c>
      <c r="O133" s="76"/>
      <c r="P133" s="90" t="str">
        <f t="shared" si="7"/>
        <v/>
      </c>
      <c r="Q133" s="77"/>
      <c r="R133" s="77"/>
      <c r="S133" s="77"/>
      <c r="T133" s="77"/>
      <c r="U133" s="84" t="str">
        <f>IFERROR((VLOOKUP(N133,DV!$B$2:$H$136,2,FALSE))*(Q133),"")</f>
        <v/>
      </c>
      <c r="V133" s="83" t="str">
        <f>IFERROR((VLOOKUP(M133,DV!$B$2:$H$136,3,FALSE))*(Q133),"")</f>
        <v/>
      </c>
      <c r="W133" s="83" t="str">
        <f>IFERROR((VLOOKUP(N133,DV!$B$2:$H$136,4,FALSE))*(Q133),"")</f>
        <v/>
      </c>
      <c r="X133" s="87" t="str">
        <f>IFERROR((VLOOKUP(N133,DV!$B$2:$H$136,5,FALSE))*(Q133),"")</f>
        <v/>
      </c>
      <c r="Y133" s="87" t="str">
        <f>IF(Table14[[#This Row],[Academic - Prep]]="without Preparation","£0.00",IFERROR((VLOOKUP(N133,DV!$B$2:$H$136,6,FALSE))*(Q133),""))</f>
        <v/>
      </c>
      <c r="Z133" s="87" t="str">
        <f>IF(Table14[[#This Row],[Academic - Prep]]="with Preparation","£0.00",IFERROR((VLOOKUP(N133,DV!$B$2:$H$136,7,FALSE))*(Q133),""))</f>
        <v/>
      </c>
      <c r="AA133" s="61" t="str">
        <f>IFERROR((VLOOKUP(N133,DV!$B$2:$H$136,2,FALSE))*(R133)*0.25,"")</f>
        <v/>
      </c>
      <c r="AB133" s="61" t="str">
        <f>IFERROR((VLOOKUP(N133,DV!$B$2:$H$136,2,FALSE))*(S133)*1.5,"")</f>
        <v/>
      </c>
      <c r="AC133" s="61" t="str">
        <f>IFERROR((VLOOKUP(N133,DV!$B$2:$H$136,2,FALSE))*(T133*2),"")</f>
        <v/>
      </c>
      <c r="AD133" s="12"/>
      <c r="AE133" s="12"/>
      <c r="AF133" s="11"/>
      <c r="AG133" s="11"/>
      <c r="AH133" s="11"/>
      <c r="AI133" s="11"/>
    </row>
    <row r="134" spans="1:35">
      <c r="A134" s="76"/>
      <c r="B134"/>
      <c r="C134" s="89" t="str">
        <f>IF(A134="","",VLOOKUP(B:B,'Paste report here'!M:O,3,FALSE))</f>
        <v/>
      </c>
      <c r="D134" s="90" t="str">
        <f>IF(A134="","",VLOOKUP(B134,CHOOSE({1,2},'Paste report here'!M:M,'Paste report here'!L:L),2,0))</f>
        <v/>
      </c>
      <c r="E134" s="79"/>
      <c r="F134" s="76"/>
      <c r="G134" s="76"/>
      <c r="H134" s="106" t="str">
        <f>IF(A134="","",VLOOKUP(F:F,'Look ups'!F:G,2,FALSE))</f>
        <v/>
      </c>
      <c r="I134" s="106" t="str">
        <f>IF(A134="","",VLOOKUP(B:B,'Paste report here'!M:R,6,FALSE))</f>
        <v/>
      </c>
      <c r="J134" s="106" t="str">
        <f>IF(A134="","",VLOOKUP(B:B,'Paste report here'!M:R,5,FALSE))</f>
        <v/>
      </c>
      <c r="K134" s="106" t="str">
        <f>IF(A134="","",VLOOKUP(L134&amp;P134,'Look ups'!C:D,2,FALSE))</f>
        <v/>
      </c>
      <c r="L134" s="89" t="str">
        <f>IF(A134="","",VLOOKUP(B134,'Paste report here'!M:AA,15,FALSE))</f>
        <v/>
      </c>
      <c r="M134" s="89" t="str">
        <f>IF(A134="","",VLOOKUP(B134,'Paste report here'!M:AA,13,FALSE))</f>
        <v/>
      </c>
      <c r="N134" s="89" t="str">
        <f t="shared" si="6"/>
        <v xml:space="preserve"> </v>
      </c>
      <c r="O134" s="76"/>
      <c r="P134" s="90" t="str">
        <f t="shared" si="7"/>
        <v/>
      </c>
      <c r="Q134" s="77"/>
      <c r="R134" s="77"/>
      <c r="S134" s="77"/>
      <c r="T134" s="77"/>
      <c r="U134" s="84" t="str">
        <f>IFERROR((VLOOKUP(N134,DV!$B$2:$H$136,2,FALSE))*(Q134),"")</f>
        <v/>
      </c>
      <c r="V134" s="83" t="str">
        <f>IFERROR((VLOOKUP(M134,DV!$B$2:$H$136,3,FALSE))*(Q134),"")</f>
        <v/>
      </c>
      <c r="W134" s="83" t="str">
        <f>IFERROR((VLOOKUP(N134,DV!$B$2:$H$136,4,FALSE))*(Q134),"")</f>
        <v/>
      </c>
      <c r="X134" s="87" t="str">
        <f>IFERROR((VLOOKUP(N134,DV!$B$2:$H$136,5,FALSE))*(Q134),"")</f>
        <v/>
      </c>
      <c r="Y134" s="87" t="str">
        <f>IF(Table14[[#This Row],[Academic - Prep]]="without Preparation","£0.00",IFERROR((VLOOKUP(N134,DV!$B$2:$H$136,6,FALSE))*(Q134),""))</f>
        <v/>
      </c>
      <c r="Z134" s="87" t="str">
        <f>IF(Table14[[#This Row],[Academic - Prep]]="with Preparation","£0.00",IFERROR((VLOOKUP(N134,DV!$B$2:$H$136,7,FALSE))*(Q134),""))</f>
        <v/>
      </c>
      <c r="AA134" s="61" t="str">
        <f>IFERROR((VLOOKUP(N134,DV!$B$2:$H$136,2,FALSE))*(R134)*0.25,"")</f>
        <v/>
      </c>
      <c r="AB134" s="61" t="str">
        <f>IFERROR((VLOOKUP(N134,DV!$B$2:$H$136,2,FALSE))*(S134)*1.5,"")</f>
        <v/>
      </c>
      <c r="AC134" s="61" t="str">
        <f>IFERROR((VLOOKUP(N134,DV!$B$2:$H$136,2,FALSE))*(T134*2),"")</f>
        <v/>
      </c>
      <c r="AD134" s="12"/>
      <c r="AE134" s="12"/>
      <c r="AF134" s="11"/>
      <c r="AG134" s="11"/>
      <c r="AH134" s="11"/>
      <c r="AI134" s="11"/>
    </row>
    <row r="135" spans="1:35">
      <c r="A135" s="76"/>
      <c r="B135"/>
      <c r="C135" s="89" t="str">
        <f>IF(A135="","",VLOOKUP(B:B,'Paste report here'!M:O,3,FALSE))</f>
        <v/>
      </c>
      <c r="D135" s="90" t="str">
        <f>IF(A135="","",VLOOKUP(B135,CHOOSE({1,2},'Paste report here'!M:M,'Paste report here'!L:L),2,0))</f>
        <v/>
      </c>
      <c r="E135" s="79"/>
      <c r="F135" s="76"/>
      <c r="G135" s="76"/>
      <c r="H135" s="106" t="str">
        <f>IF(A135="","",VLOOKUP(F:F,'Look ups'!F:G,2,FALSE))</f>
        <v/>
      </c>
      <c r="I135" s="106" t="str">
        <f>IF(A135="","",VLOOKUP(B:B,'Paste report here'!M:R,6,FALSE))</f>
        <v/>
      </c>
      <c r="J135" s="106" t="str">
        <f>IF(A135="","",VLOOKUP(B:B,'Paste report here'!M:R,5,FALSE))</f>
        <v/>
      </c>
      <c r="K135" s="106" t="str">
        <f>IF(A135="","",VLOOKUP(L135&amp;P135,'Look ups'!C:D,2,FALSE))</f>
        <v/>
      </c>
      <c r="L135" s="89" t="str">
        <f>IF(A135="","",VLOOKUP(B135,'Paste report here'!M:AA,15,FALSE))</f>
        <v/>
      </c>
      <c r="M135" s="89" t="str">
        <f>IF(A135="","",VLOOKUP(B135,'Paste report here'!M:AA,13,FALSE))</f>
        <v/>
      </c>
      <c r="N135" s="89" t="str">
        <f t="shared" si="6"/>
        <v xml:space="preserve"> </v>
      </c>
      <c r="O135" s="76"/>
      <c r="P135" s="90" t="str">
        <f t="shared" si="7"/>
        <v/>
      </c>
      <c r="Q135" s="77"/>
      <c r="R135" s="77"/>
      <c r="S135" s="77"/>
      <c r="T135" s="77"/>
      <c r="U135" s="84" t="str">
        <f>IFERROR((VLOOKUP(N135,DV!$B$2:$H$136,2,FALSE))*(Q135),"")</f>
        <v/>
      </c>
      <c r="V135" s="83" t="str">
        <f>IFERROR((VLOOKUP(M135,DV!$B$2:$H$136,3,FALSE))*(Q135),"")</f>
        <v/>
      </c>
      <c r="W135" s="83" t="str">
        <f>IFERROR((VLOOKUP(N135,DV!$B$2:$H$136,4,FALSE))*(Q135),"")</f>
        <v/>
      </c>
      <c r="X135" s="87" t="str">
        <f>IFERROR((VLOOKUP(N135,DV!$B$2:$H$136,5,FALSE))*(Q135),"")</f>
        <v/>
      </c>
      <c r="Y135" s="87" t="str">
        <f>IF(Table14[[#This Row],[Academic - Prep]]="without Preparation","£0.00",IFERROR((VLOOKUP(N135,DV!$B$2:$H$136,6,FALSE))*(Q135),""))</f>
        <v/>
      </c>
      <c r="Z135" s="87" t="str">
        <f>IF(Table14[[#This Row],[Academic - Prep]]="with Preparation","£0.00",IFERROR((VLOOKUP(N135,DV!$B$2:$H$136,7,FALSE))*(Q135),""))</f>
        <v/>
      </c>
      <c r="AA135" s="61" t="str">
        <f>IFERROR((VLOOKUP(N135,DV!$B$2:$H$136,2,FALSE))*(R135)*0.25,"")</f>
        <v/>
      </c>
      <c r="AB135" s="61" t="str">
        <f>IFERROR((VLOOKUP(N135,DV!$B$2:$H$136,2,FALSE))*(S135)*1.5,"")</f>
        <v/>
      </c>
      <c r="AC135" s="61" t="str">
        <f>IFERROR((VLOOKUP(N135,DV!$B$2:$H$136,2,FALSE))*(T135*2),"")</f>
        <v/>
      </c>
      <c r="AD135" s="12"/>
      <c r="AE135" s="12"/>
      <c r="AF135" s="11"/>
      <c r="AG135" s="11"/>
      <c r="AH135" s="11"/>
      <c r="AI135" s="11"/>
    </row>
    <row r="136" spans="1:35">
      <c r="A136" s="76"/>
      <c r="B136"/>
      <c r="C136" s="89" t="str">
        <f>IF(A136="","",VLOOKUP(B:B,'Paste report here'!M:O,3,FALSE))</f>
        <v/>
      </c>
      <c r="D136" s="90" t="str">
        <f>IF(A136="","",VLOOKUP(B136,CHOOSE({1,2},'Paste report here'!M:M,'Paste report here'!L:L),2,0))</f>
        <v/>
      </c>
      <c r="E136" s="79"/>
      <c r="F136" s="76"/>
      <c r="G136" s="76"/>
      <c r="H136" s="106" t="str">
        <f>IF(A136="","",VLOOKUP(F:F,'Look ups'!F:G,2,FALSE))</f>
        <v/>
      </c>
      <c r="I136" s="106" t="str">
        <f>IF(A136="","",VLOOKUP(B:B,'Paste report here'!M:R,6,FALSE))</f>
        <v/>
      </c>
      <c r="J136" s="106" t="str">
        <f>IF(A136="","",VLOOKUP(B:B,'Paste report here'!M:R,5,FALSE))</f>
        <v/>
      </c>
      <c r="K136" s="106" t="str">
        <f>IF(A136="","",VLOOKUP(L136&amp;P136,'Look ups'!C:D,2,FALSE))</f>
        <v/>
      </c>
      <c r="L136" s="89" t="str">
        <f>IF(A136="","",VLOOKUP(B136,'Paste report here'!M:AA,15,FALSE))</f>
        <v/>
      </c>
      <c r="M136" s="89" t="str">
        <f>IF(A136="","",VLOOKUP(B136,'Paste report here'!M:AA,13,FALSE))</f>
        <v/>
      </c>
      <c r="N136" s="89" t="str">
        <f t="shared" si="6"/>
        <v xml:space="preserve"> </v>
      </c>
      <c r="O136" s="76"/>
      <c r="P136" s="90" t="str">
        <f t="shared" si="7"/>
        <v/>
      </c>
      <c r="Q136" s="77"/>
      <c r="R136" s="77"/>
      <c r="S136" s="77"/>
      <c r="T136" s="77"/>
      <c r="U136" s="84" t="str">
        <f>IFERROR((VLOOKUP(N136,DV!$B$2:$H$136,2,FALSE))*(Q136),"")</f>
        <v/>
      </c>
      <c r="V136" s="83" t="str">
        <f>IFERROR((VLOOKUP(M136,DV!$B$2:$H$136,3,FALSE))*(Q136),"")</f>
        <v/>
      </c>
      <c r="W136" s="83" t="str">
        <f>IFERROR((VLOOKUP(N136,DV!$B$2:$H$136,4,FALSE))*(Q136),"")</f>
        <v/>
      </c>
      <c r="X136" s="87" t="str">
        <f>IFERROR((VLOOKUP(N136,DV!$B$2:$H$136,5,FALSE))*(Q136),"")</f>
        <v/>
      </c>
      <c r="Y136" s="87" t="str">
        <f>IF(Table14[[#This Row],[Academic - Prep]]="without Preparation","£0.00",IFERROR((VLOOKUP(N136,DV!$B$2:$H$136,6,FALSE))*(Q136),""))</f>
        <v/>
      </c>
      <c r="Z136" s="87" t="str">
        <f>IF(Table14[[#This Row],[Academic - Prep]]="with Preparation","£0.00",IFERROR((VLOOKUP(N136,DV!$B$2:$H$136,7,FALSE))*(Q136),""))</f>
        <v/>
      </c>
      <c r="AA136" s="61" t="str">
        <f>IFERROR((VLOOKUP(N136,DV!$B$2:$H$136,2,FALSE))*(R136)*0.25,"")</f>
        <v/>
      </c>
      <c r="AB136" s="61" t="str">
        <f>IFERROR((VLOOKUP(N136,DV!$B$2:$H$136,2,FALSE))*(S136)*1.5,"")</f>
        <v/>
      </c>
      <c r="AC136" s="61" t="str">
        <f>IFERROR((VLOOKUP(N136,DV!$B$2:$H$136,2,FALSE))*(T136*2),"")</f>
        <v/>
      </c>
      <c r="AD136" s="12"/>
      <c r="AE136" s="12"/>
      <c r="AF136" s="11"/>
      <c r="AG136" s="11"/>
      <c r="AH136" s="11"/>
      <c r="AI136" s="11"/>
    </row>
    <row r="137" spans="1:35">
      <c r="A137" s="76"/>
      <c r="B137"/>
      <c r="C137" s="89" t="str">
        <f>IF(A137="","",VLOOKUP(B:B,'Paste report here'!M:O,3,FALSE))</f>
        <v/>
      </c>
      <c r="D137" s="90" t="str">
        <f>IF(A137="","",VLOOKUP(B137,CHOOSE({1,2},'Paste report here'!M:M,'Paste report here'!L:L),2,0))</f>
        <v/>
      </c>
      <c r="E137" s="79"/>
      <c r="F137" s="76"/>
      <c r="G137" s="76"/>
      <c r="H137" s="106" t="str">
        <f>IF(A137="","",VLOOKUP(F:F,'Look ups'!F:G,2,FALSE))</f>
        <v/>
      </c>
      <c r="I137" s="106" t="str">
        <f>IF(A137="","",VLOOKUP(B:B,'Paste report here'!M:R,6,FALSE))</f>
        <v/>
      </c>
      <c r="J137" s="106" t="str">
        <f>IF(A137="","",VLOOKUP(B:B,'Paste report here'!M:R,5,FALSE))</f>
        <v/>
      </c>
      <c r="K137" s="106" t="str">
        <f>IF(A137="","",VLOOKUP(L137&amp;P137,'Look ups'!C:D,2,FALSE))</f>
        <v/>
      </c>
      <c r="L137" s="89" t="str">
        <f>IF(A137="","",VLOOKUP(B137,'Paste report here'!M:AA,15,FALSE))</f>
        <v/>
      </c>
      <c r="M137" s="89" t="str">
        <f>IF(A137="","",VLOOKUP(B137,'Paste report here'!M:AA,13,FALSE))</f>
        <v/>
      </c>
      <c r="N137" s="89" t="str">
        <f t="shared" si="6"/>
        <v xml:space="preserve"> </v>
      </c>
      <c r="O137" s="76"/>
      <c r="P137" s="90" t="str">
        <f t="shared" si="7"/>
        <v/>
      </c>
      <c r="Q137" s="77"/>
      <c r="R137" s="77"/>
      <c r="S137" s="77"/>
      <c r="T137" s="77"/>
      <c r="U137" s="84" t="str">
        <f>IFERROR((VLOOKUP(N137,DV!$B$2:$H$136,2,FALSE))*(Q137),"")</f>
        <v/>
      </c>
      <c r="V137" s="83" t="str">
        <f>IFERROR((VLOOKUP(M137,DV!$B$2:$H$136,3,FALSE))*(Q137),"")</f>
        <v/>
      </c>
      <c r="W137" s="83" t="str">
        <f>IFERROR((VLOOKUP(N137,DV!$B$2:$H$136,4,FALSE))*(Q137),"")</f>
        <v/>
      </c>
      <c r="X137" s="87" t="str">
        <f>IFERROR((VLOOKUP(N137,DV!$B$2:$H$136,5,FALSE))*(Q137),"")</f>
        <v/>
      </c>
      <c r="Y137" s="87" t="str">
        <f>IF(Table14[[#This Row],[Academic - Prep]]="without Preparation","£0.00",IFERROR((VLOOKUP(N137,DV!$B$2:$H$136,6,FALSE))*(Q137),""))</f>
        <v/>
      </c>
      <c r="Z137" s="87" t="str">
        <f>IF(Table14[[#This Row],[Academic - Prep]]="with Preparation","£0.00",IFERROR((VLOOKUP(N137,DV!$B$2:$H$136,7,FALSE))*(Q137),""))</f>
        <v/>
      </c>
      <c r="AA137" s="61" t="str">
        <f>IFERROR((VLOOKUP(N137,DV!$B$2:$H$136,2,FALSE))*(R137)*0.25,"")</f>
        <v/>
      </c>
      <c r="AB137" s="61" t="str">
        <f>IFERROR((VLOOKUP(N137,DV!$B$2:$H$136,2,FALSE))*(S137)*1.5,"")</f>
        <v/>
      </c>
      <c r="AC137" s="61" t="str">
        <f>IFERROR((VLOOKUP(N137,DV!$B$2:$H$136,2,FALSE))*(T137*2),"")</f>
        <v/>
      </c>
      <c r="AD137" s="12"/>
      <c r="AE137" s="12"/>
      <c r="AF137" s="11"/>
      <c r="AG137" s="11"/>
      <c r="AH137" s="11"/>
      <c r="AI137" s="11"/>
    </row>
    <row r="138" spans="1:35">
      <c r="A138" s="76"/>
      <c r="B138"/>
      <c r="C138" s="89" t="str">
        <f>IF(A138="","",VLOOKUP(B:B,'Paste report here'!M:O,3,FALSE))</f>
        <v/>
      </c>
      <c r="D138" s="90" t="str">
        <f>IF(A138="","",VLOOKUP(B138,CHOOSE({1,2},'Paste report here'!M:M,'Paste report here'!L:L),2,0))</f>
        <v/>
      </c>
      <c r="E138" s="79"/>
      <c r="F138" s="76"/>
      <c r="G138" s="76"/>
      <c r="H138" s="106" t="str">
        <f>IF(A138="","",VLOOKUP(F:F,'Look ups'!F:G,2,FALSE))</f>
        <v/>
      </c>
      <c r="I138" s="106" t="str">
        <f>IF(A138="","",VLOOKUP(B:B,'Paste report here'!M:R,6,FALSE))</f>
        <v/>
      </c>
      <c r="J138" s="106" t="str">
        <f>IF(A138="","",VLOOKUP(B:B,'Paste report here'!M:R,5,FALSE))</f>
        <v/>
      </c>
      <c r="K138" s="106" t="str">
        <f>IF(A138="","",VLOOKUP(L138&amp;P138,'Look ups'!C:D,2,FALSE))</f>
        <v/>
      </c>
      <c r="L138" s="89" t="str">
        <f>IF(A138="","",VLOOKUP(B138,'Paste report here'!M:AA,15,FALSE))</f>
        <v/>
      </c>
      <c r="M138" s="89" t="str">
        <f>IF(A138="","",VLOOKUP(B138,'Paste report here'!M:AA,13,FALSE))</f>
        <v/>
      </c>
      <c r="N138" s="89" t="str">
        <f t="shared" si="6"/>
        <v xml:space="preserve"> </v>
      </c>
      <c r="O138" s="76"/>
      <c r="P138" s="90" t="str">
        <f t="shared" si="7"/>
        <v/>
      </c>
      <c r="Q138" s="77"/>
      <c r="R138" s="77"/>
      <c r="S138" s="77"/>
      <c r="T138" s="77"/>
      <c r="U138" s="84" t="str">
        <f>IFERROR((VLOOKUP(N138,DV!$B$2:$H$136,2,FALSE))*(Q138),"")</f>
        <v/>
      </c>
      <c r="V138" s="83" t="str">
        <f>IFERROR((VLOOKUP(M138,DV!$B$2:$H$136,3,FALSE))*(Q138),"")</f>
        <v/>
      </c>
      <c r="W138" s="83" t="str">
        <f>IFERROR((VLOOKUP(N138,DV!$B$2:$H$136,4,FALSE))*(Q138),"")</f>
        <v/>
      </c>
      <c r="X138" s="87" t="str">
        <f>IFERROR((VLOOKUP(N138,DV!$B$2:$H$136,5,FALSE))*(Q138),"")</f>
        <v/>
      </c>
      <c r="Y138" s="87" t="str">
        <f>IF(Table14[[#This Row],[Academic - Prep]]="without Preparation","£0.00",IFERROR((VLOOKUP(N138,DV!$B$2:$H$136,6,FALSE))*(Q138),""))</f>
        <v/>
      </c>
      <c r="Z138" s="87" t="str">
        <f>IF(Table14[[#This Row],[Academic - Prep]]="with Preparation","£0.00",IFERROR((VLOOKUP(N138,DV!$B$2:$H$136,7,FALSE))*(Q138),""))</f>
        <v/>
      </c>
      <c r="AA138" s="61" t="str">
        <f>IFERROR((VLOOKUP(N138,DV!$B$2:$H$136,2,FALSE))*(R138)*0.25,"")</f>
        <v/>
      </c>
      <c r="AB138" s="61" t="str">
        <f>IFERROR((VLOOKUP(N138,DV!$B$2:$H$136,2,FALSE))*(S138)*1.5,"")</f>
        <v/>
      </c>
      <c r="AC138" s="61" t="str">
        <f>IFERROR((VLOOKUP(N138,DV!$B$2:$H$136,2,FALSE))*(T138*2),"")</f>
        <v/>
      </c>
      <c r="AD138" s="12"/>
      <c r="AE138" s="12"/>
      <c r="AF138" s="11"/>
      <c r="AG138" s="11"/>
      <c r="AH138" s="11"/>
      <c r="AI138" s="11"/>
    </row>
    <row r="139" spans="1:35">
      <c r="A139" s="76"/>
      <c r="B139"/>
      <c r="C139" s="89" t="str">
        <f>IF(A139="","",VLOOKUP(B:B,'Paste report here'!M:O,3,FALSE))</f>
        <v/>
      </c>
      <c r="D139" s="90" t="str">
        <f>IF(A139="","",VLOOKUP(B139,CHOOSE({1,2},'Paste report here'!M:M,'Paste report here'!L:L),2,0))</f>
        <v/>
      </c>
      <c r="E139" s="79"/>
      <c r="F139" s="76"/>
      <c r="G139" s="76"/>
      <c r="H139" s="106" t="str">
        <f>IF(A139="","",VLOOKUP(F:F,'Look ups'!F:G,2,FALSE))</f>
        <v/>
      </c>
      <c r="I139" s="106" t="str">
        <f>IF(A139="","",VLOOKUP(B:B,'Paste report here'!M:R,6,FALSE))</f>
        <v/>
      </c>
      <c r="J139" s="106" t="str">
        <f>IF(A139="","",VLOOKUP(B:B,'Paste report here'!M:R,5,FALSE))</f>
        <v/>
      </c>
      <c r="K139" s="106" t="str">
        <f>IF(A139="","",VLOOKUP(L139&amp;P139,'Look ups'!C:D,2,FALSE))</f>
        <v/>
      </c>
      <c r="L139" s="89" t="str">
        <f>IF(A139="","",VLOOKUP(B139,'Paste report here'!M:AA,15,FALSE))</f>
        <v/>
      </c>
      <c r="M139" s="89" t="str">
        <f>IF(A139="","",VLOOKUP(B139,'Paste report here'!M:AA,13,FALSE))</f>
        <v/>
      </c>
      <c r="N139" s="89" t="str">
        <f t="shared" si="6"/>
        <v xml:space="preserve"> </v>
      </c>
      <c r="O139" s="76"/>
      <c r="P139" s="90" t="str">
        <f t="shared" si="7"/>
        <v/>
      </c>
      <c r="Q139" s="77"/>
      <c r="R139" s="77"/>
      <c r="S139" s="77"/>
      <c r="T139" s="77"/>
      <c r="U139" s="84" t="str">
        <f>IFERROR((VLOOKUP(N139,DV!$B$2:$H$136,2,FALSE))*(Q139),"")</f>
        <v/>
      </c>
      <c r="V139" s="83" t="str">
        <f>IFERROR((VLOOKUP(M139,DV!$B$2:$H$136,3,FALSE))*(Q139),"")</f>
        <v/>
      </c>
      <c r="W139" s="83" t="str">
        <f>IFERROR((VLOOKUP(N139,DV!$B$2:$H$136,4,FALSE))*(Q139),"")</f>
        <v/>
      </c>
      <c r="X139" s="87" t="str">
        <f>IFERROR((VLOOKUP(N139,DV!$B$2:$H$136,5,FALSE))*(Q139),"")</f>
        <v/>
      </c>
      <c r="Y139" s="87" t="str">
        <f>IF(Table14[[#This Row],[Academic - Prep]]="without Preparation","£0.00",IFERROR((VLOOKUP(N139,DV!$B$2:$H$136,6,FALSE))*(Q139),""))</f>
        <v/>
      </c>
      <c r="Z139" s="87" t="str">
        <f>IF(Table14[[#This Row],[Academic - Prep]]="with Preparation","£0.00",IFERROR((VLOOKUP(N139,DV!$B$2:$H$136,7,FALSE))*(Q139),""))</f>
        <v/>
      </c>
      <c r="AA139" s="61" t="str">
        <f>IFERROR((VLOOKUP(N139,DV!$B$2:$H$136,2,FALSE))*(R139)*0.25,"")</f>
        <v/>
      </c>
      <c r="AB139" s="61" t="str">
        <f>IFERROR((VLOOKUP(N139,DV!$B$2:$H$136,2,FALSE))*(S139)*1.5,"")</f>
        <v/>
      </c>
      <c r="AC139" s="61" t="str">
        <f>IFERROR((VLOOKUP(N139,DV!$B$2:$H$136,2,FALSE))*(T139*2),"")</f>
        <v/>
      </c>
      <c r="AD139" s="12"/>
      <c r="AE139" s="12"/>
      <c r="AF139" s="11"/>
      <c r="AG139" s="11"/>
      <c r="AH139" s="11"/>
      <c r="AI139" s="11"/>
    </row>
    <row r="140" spans="1:35">
      <c r="A140" s="76"/>
      <c r="B140"/>
      <c r="C140" s="89" t="str">
        <f>IF(A140="","",VLOOKUP(B:B,'Paste report here'!M:O,3,FALSE))</f>
        <v/>
      </c>
      <c r="D140" s="90" t="str">
        <f>IF(A140="","",VLOOKUP(B140,CHOOSE({1,2},'Paste report here'!M:M,'Paste report here'!L:L),2,0))</f>
        <v/>
      </c>
      <c r="E140" s="79"/>
      <c r="F140" s="76"/>
      <c r="G140" s="76"/>
      <c r="H140" s="106" t="str">
        <f>IF(A140="","",VLOOKUP(F:F,'Look ups'!F:G,2,FALSE))</f>
        <v/>
      </c>
      <c r="I140" s="106" t="str">
        <f>IF(A140="","",VLOOKUP(B:B,'Paste report here'!M:R,6,FALSE))</f>
        <v/>
      </c>
      <c r="J140" s="106" t="str">
        <f>IF(A140="","",VLOOKUP(B:B,'Paste report here'!M:R,5,FALSE))</f>
        <v/>
      </c>
      <c r="K140" s="106" t="str">
        <f>IF(A140="","",VLOOKUP(L140&amp;P140,'Look ups'!C:D,2,FALSE))</f>
        <v/>
      </c>
      <c r="L140" s="89" t="str">
        <f>IF(A140="","",VLOOKUP(B140,'Paste report here'!M:AA,15,FALSE))</f>
        <v/>
      </c>
      <c r="M140" s="89" t="str">
        <f>IF(A140="","",VLOOKUP(B140,'Paste report here'!M:AA,13,FALSE))</f>
        <v/>
      </c>
      <c r="N140" s="89" t="str">
        <f t="shared" si="6"/>
        <v xml:space="preserve"> </v>
      </c>
      <c r="O140" s="76"/>
      <c r="P140" s="90" t="str">
        <f t="shared" si="7"/>
        <v/>
      </c>
      <c r="Q140" s="77"/>
      <c r="R140" s="77"/>
      <c r="S140" s="77"/>
      <c r="T140" s="77"/>
      <c r="U140" s="84" t="str">
        <f>IFERROR((VLOOKUP(N140,DV!$B$2:$H$136,2,FALSE))*(Q140),"")</f>
        <v/>
      </c>
      <c r="V140" s="83" t="str">
        <f>IFERROR((VLOOKUP(M140,DV!$B$2:$H$136,3,FALSE))*(Q140),"")</f>
        <v/>
      </c>
      <c r="W140" s="83" t="str">
        <f>IFERROR((VLOOKUP(N140,DV!$B$2:$H$136,4,FALSE))*(Q140),"")</f>
        <v/>
      </c>
      <c r="X140" s="87" t="str">
        <f>IFERROR((VLOOKUP(N140,DV!$B$2:$H$136,5,FALSE))*(Q140),"")</f>
        <v/>
      </c>
      <c r="Y140" s="87" t="str">
        <f>IF(Table14[[#This Row],[Academic - Prep]]="without Preparation","£0.00",IFERROR((VLOOKUP(N140,DV!$B$2:$H$136,6,FALSE))*(Q140),""))</f>
        <v/>
      </c>
      <c r="Z140" s="87" t="str">
        <f>IF(Table14[[#This Row],[Academic - Prep]]="with Preparation","£0.00",IFERROR((VLOOKUP(N140,DV!$B$2:$H$136,7,FALSE))*(Q140),""))</f>
        <v/>
      </c>
      <c r="AA140" s="61" t="str">
        <f>IFERROR((VLOOKUP(N140,DV!$B$2:$H$136,2,FALSE))*(R140)*0.25,"")</f>
        <v/>
      </c>
      <c r="AB140" s="61" t="str">
        <f>IFERROR((VLOOKUP(N140,DV!$B$2:$H$136,2,FALSE))*(S140)*1.5,"")</f>
        <v/>
      </c>
      <c r="AC140" s="61" t="str">
        <f>IFERROR((VLOOKUP(N140,DV!$B$2:$H$136,2,FALSE))*(T140*2),"")</f>
        <v/>
      </c>
      <c r="AD140" s="12"/>
      <c r="AE140" s="12"/>
      <c r="AF140" s="11"/>
      <c r="AG140" s="11"/>
      <c r="AH140" s="11"/>
      <c r="AI140" s="11"/>
    </row>
    <row r="141" spans="1:35">
      <c r="A141" s="76"/>
      <c r="B141"/>
      <c r="C141" s="89" t="str">
        <f>IF(A141="","",VLOOKUP(B:B,'Paste report here'!M:O,3,FALSE))</f>
        <v/>
      </c>
      <c r="D141" s="90" t="str">
        <f>IF(A141="","",VLOOKUP(B141,CHOOSE({1,2},'Paste report here'!M:M,'Paste report here'!L:L),2,0))</f>
        <v/>
      </c>
      <c r="E141" s="79"/>
      <c r="F141" s="76"/>
      <c r="G141" s="76"/>
      <c r="H141" s="106" t="str">
        <f>IF(A141="","",VLOOKUP(F:F,'Look ups'!F:G,2,FALSE))</f>
        <v/>
      </c>
      <c r="I141" s="106" t="str">
        <f>IF(A141="","",VLOOKUP(B:B,'Paste report here'!M:R,6,FALSE))</f>
        <v/>
      </c>
      <c r="J141" s="106" t="str">
        <f>IF(A141="","",VLOOKUP(B:B,'Paste report here'!M:R,5,FALSE))</f>
        <v/>
      </c>
      <c r="K141" s="106" t="str">
        <f>IF(A141="","",VLOOKUP(L141&amp;P141,'Look ups'!C:D,2,FALSE))</f>
        <v/>
      </c>
      <c r="L141" s="89" t="str">
        <f>IF(A141="","",VLOOKUP(B141,'Paste report here'!M:AA,15,FALSE))</f>
        <v/>
      </c>
      <c r="M141" s="89" t="str">
        <f>IF(A141="","",VLOOKUP(B141,'Paste report here'!M:AA,13,FALSE))</f>
        <v/>
      </c>
      <c r="N141" s="89" t="str">
        <f t="shared" si="6"/>
        <v xml:space="preserve"> </v>
      </c>
      <c r="O141" s="76"/>
      <c r="P141" s="90" t="str">
        <f t="shared" si="7"/>
        <v/>
      </c>
      <c r="Q141" s="77"/>
      <c r="R141" s="77"/>
      <c r="S141" s="77"/>
      <c r="T141" s="77"/>
      <c r="U141" s="84" t="str">
        <f>IFERROR((VLOOKUP(N141,DV!$B$2:$H$136,2,FALSE))*(Q141),"")</f>
        <v/>
      </c>
      <c r="V141" s="83" t="str">
        <f>IFERROR((VLOOKUP(M141,DV!$B$2:$H$136,3,FALSE))*(Q141),"")</f>
        <v/>
      </c>
      <c r="W141" s="83" t="str">
        <f>IFERROR((VLOOKUP(N141,DV!$B$2:$H$136,4,FALSE))*(Q141),"")</f>
        <v/>
      </c>
      <c r="X141" s="87" t="str">
        <f>IFERROR((VLOOKUP(N141,DV!$B$2:$H$136,5,FALSE))*(Q141),"")</f>
        <v/>
      </c>
      <c r="Y141" s="87" t="str">
        <f>IF(Table14[[#This Row],[Academic - Prep]]="without Preparation","£0.00",IFERROR((VLOOKUP(N141,DV!$B$2:$H$136,6,FALSE))*(Q141),""))</f>
        <v/>
      </c>
      <c r="Z141" s="87" t="str">
        <f>IF(Table14[[#This Row],[Academic - Prep]]="with Preparation","£0.00",IFERROR((VLOOKUP(N141,DV!$B$2:$H$136,7,FALSE))*(Q141),""))</f>
        <v/>
      </c>
      <c r="AA141" s="61" t="str">
        <f>IFERROR((VLOOKUP(N141,DV!$B$2:$H$136,2,FALSE))*(R141)*0.25,"")</f>
        <v/>
      </c>
      <c r="AB141" s="61" t="str">
        <f>IFERROR((VLOOKUP(N141,DV!$B$2:$H$136,2,FALSE))*(S141)*1.5,"")</f>
        <v/>
      </c>
      <c r="AC141" s="61" t="str">
        <f>IFERROR((VLOOKUP(N141,DV!$B$2:$H$136,2,FALSE))*(T141*2),"")</f>
        <v/>
      </c>
      <c r="AD141" s="12"/>
      <c r="AE141" s="12"/>
      <c r="AF141" s="11"/>
      <c r="AG141" s="11"/>
      <c r="AH141" s="11"/>
      <c r="AI141" s="11"/>
    </row>
    <row r="142" spans="1:35">
      <c r="A142" s="76"/>
      <c r="B142"/>
      <c r="C142" s="89" t="str">
        <f>IF(A142="","",VLOOKUP(B:B,'Paste report here'!M:O,3,FALSE))</f>
        <v/>
      </c>
      <c r="D142" s="90" t="str">
        <f>IF(A142="","",VLOOKUP(B142,CHOOSE({1,2},'Paste report here'!M:M,'Paste report here'!L:L),2,0))</f>
        <v/>
      </c>
      <c r="E142" s="79"/>
      <c r="F142" s="76"/>
      <c r="G142" s="76"/>
      <c r="H142" s="106" t="str">
        <f>IF(A142="","",VLOOKUP(F:F,'Look ups'!F:G,2,FALSE))</f>
        <v/>
      </c>
      <c r="I142" s="106" t="str">
        <f>IF(A142="","",VLOOKUP(B:B,'Paste report here'!M:R,6,FALSE))</f>
        <v/>
      </c>
      <c r="J142" s="106" t="str">
        <f>IF(A142="","",VLOOKUP(B:B,'Paste report here'!M:R,5,FALSE))</f>
        <v/>
      </c>
      <c r="K142" s="106" t="str">
        <f>IF(A142="","",VLOOKUP(L142&amp;P142,'Look ups'!C:D,2,FALSE))</f>
        <v/>
      </c>
      <c r="L142" s="89" t="str">
        <f>IF(A142="","",VLOOKUP(B142,'Paste report here'!M:AA,15,FALSE))</f>
        <v/>
      </c>
      <c r="M142" s="89" t="str">
        <f>IF(A142="","",VLOOKUP(B142,'Paste report here'!M:AA,13,FALSE))</f>
        <v/>
      </c>
      <c r="N142" s="89" t="str">
        <f t="shared" si="6"/>
        <v xml:space="preserve"> </v>
      </c>
      <c r="O142" s="76"/>
      <c r="P142" s="90" t="str">
        <f t="shared" si="7"/>
        <v/>
      </c>
      <c r="Q142" s="77"/>
      <c r="R142" s="77"/>
      <c r="S142" s="77"/>
      <c r="T142" s="77"/>
      <c r="U142" s="84" t="str">
        <f>IFERROR((VLOOKUP(N142,DV!$B$2:$H$136,2,FALSE))*(Q142),"")</f>
        <v/>
      </c>
      <c r="V142" s="83" t="str">
        <f>IFERROR((VLOOKUP(M142,DV!$B$2:$H$136,3,FALSE))*(Q142),"")</f>
        <v/>
      </c>
      <c r="W142" s="83" t="str">
        <f>IFERROR((VLOOKUP(N142,DV!$B$2:$H$136,4,FALSE))*(Q142),"")</f>
        <v/>
      </c>
      <c r="X142" s="87" t="str">
        <f>IFERROR((VLOOKUP(N142,DV!$B$2:$H$136,5,FALSE))*(Q142),"")</f>
        <v/>
      </c>
      <c r="Y142" s="87" t="str">
        <f>IF(Table14[[#This Row],[Academic - Prep]]="without Preparation","£0.00",IFERROR((VLOOKUP(N142,DV!$B$2:$H$136,6,FALSE))*(Q142),""))</f>
        <v/>
      </c>
      <c r="Z142" s="87" t="str">
        <f>IF(Table14[[#This Row],[Academic - Prep]]="with Preparation","£0.00",IFERROR((VLOOKUP(N142,DV!$B$2:$H$136,7,FALSE))*(Q142),""))</f>
        <v/>
      </c>
      <c r="AA142" s="61" t="str">
        <f>IFERROR((VLOOKUP(N142,DV!$B$2:$H$136,2,FALSE))*(R142)*0.25,"")</f>
        <v/>
      </c>
      <c r="AB142" s="61" t="str">
        <f>IFERROR((VLOOKUP(N142,DV!$B$2:$H$136,2,FALSE))*(S142)*1.5,"")</f>
        <v/>
      </c>
      <c r="AC142" s="61" t="str">
        <f>IFERROR((VLOOKUP(N142,DV!$B$2:$H$136,2,FALSE))*(T142*2),"")</f>
        <v/>
      </c>
      <c r="AD142" s="12"/>
      <c r="AE142" s="12"/>
      <c r="AF142" s="11"/>
      <c r="AG142" s="11"/>
      <c r="AH142" s="11"/>
      <c r="AI142" s="11"/>
    </row>
    <row r="143" spans="1:35">
      <c r="A143" s="76"/>
      <c r="B143"/>
      <c r="C143" s="89" t="str">
        <f>IF(A143="","",VLOOKUP(B:B,'Paste report here'!M:O,3,FALSE))</f>
        <v/>
      </c>
      <c r="D143" s="90" t="str">
        <f>IF(A143="","",VLOOKUP(B143,CHOOSE({1,2},'Paste report here'!M:M,'Paste report here'!L:L),2,0))</f>
        <v/>
      </c>
      <c r="E143" s="79"/>
      <c r="F143" s="76"/>
      <c r="G143" s="76"/>
      <c r="H143" s="106" t="str">
        <f>IF(A143="","",VLOOKUP(F:F,'Look ups'!F:G,2,FALSE))</f>
        <v/>
      </c>
      <c r="I143" s="106" t="str">
        <f>IF(A143="","",VLOOKUP(B:B,'Paste report here'!M:R,6,FALSE))</f>
        <v/>
      </c>
      <c r="J143" s="106" t="str">
        <f>IF(A143="","",VLOOKUP(B:B,'Paste report here'!M:R,5,FALSE))</f>
        <v/>
      </c>
      <c r="K143" s="106" t="str">
        <f>IF(A143="","",VLOOKUP(L143&amp;P143,'Look ups'!C:D,2,FALSE))</f>
        <v/>
      </c>
      <c r="L143" s="89" t="str">
        <f>IF(A143="","",VLOOKUP(B143,'Paste report here'!M:AA,15,FALSE))</f>
        <v/>
      </c>
      <c r="M143" s="89" t="str">
        <f>IF(A143="","",VLOOKUP(B143,'Paste report here'!M:AA,13,FALSE))</f>
        <v/>
      </c>
      <c r="N143" s="89" t="str">
        <f t="shared" si="6"/>
        <v xml:space="preserve"> </v>
      </c>
      <c r="O143" s="76"/>
      <c r="P143" s="90" t="str">
        <f t="shared" si="7"/>
        <v/>
      </c>
      <c r="Q143" s="77"/>
      <c r="R143" s="77"/>
      <c r="S143" s="77"/>
      <c r="T143" s="77"/>
      <c r="U143" s="84" t="str">
        <f>IFERROR((VLOOKUP(N143,DV!$B$2:$H$136,2,FALSE))*(Q143),"")</f>
        <v/>
      </c>
      <c r="V143" s="83" t="str">
        <f>IFERROR((VLOOKUP(M143,DV!$B$2:$H$136,3,FALSE))*(Q143),"")</f>
        <v/>
      </c>
      <c r="W143" s="83" t="str">
        <f>IFERROR((VLOOKUP(N143,DV!$B$2:$H$136,4,FALSE))*(Q143),"")</f>
        <v/>
      </c>
      <c r="X143" s="87" t="str">
        <f>IFERROR((VLOOKUP(N143,DV!$B$2:$H$136,5,FALSE))*(Q143),"")</f>
        <v/>
      </c>
      <c r="Y143" s="87" t="str">
        <f>IF(Table14[[#This Row],[Academic - Prep]]="without Preparation","£0.00",IFERROR((VLOOKUP(N143,DV!$B$2:$H$136,6,FALSE))*(Q143),""))</f>
        <v/>
      </c>
      <c r="Z143" s="87" t="str">
        <f>IF(Table14[[#This Row],[Academic - Prep]]="with Preparation","£0.00",IFERROR((VLOOKUP(N143,DV!$B$2:$H$136,7,FALSE))*(Q143),""))</f>
        <v/>
      </c>
      <c r="AA143" s="61" t="str">
        <f>IFERROR((VLOOKUP(N143,DV!$B$2:$H$136,2,FALSE))*(R143)*0.25,"")</f>
        <v/>
      </c>
      <c r="AB143" s="61" t="str">
        <f>IFERROR((VLOOKUP(N143,DV!$B$2:$H$136,2,FALSE))*(S143)*1.5,"")</f>
        <v/>
      </c>
      <c r="AC143" s="61" t="str">
        <f>IFERROR((VLOOKUP(N143,DV!$B$2:$H$136,2,FALSE))*(T143*2),"")</f>
        <v/>
      </c>
      <c r="AD143" s="12"/>
      <c r="AE143" s="12"/>
      <c r="AF143" s="11"/>
      <c r="AG143" s="11"/>
      <c r="AH143" s="11"/>
      <c r="AI143" s="11"/>
    </row>
    <row r="144" spans="1:35">
      <c r="A144" s="76"/>
      <c r="B144"/>
      <c r="C144" s="89" t="str">
        <f>IF(A144="","",VLOOKUP(B:B,'Paste report here'!M:O,3,FALSE))</f>
        <v/>
      </c>
      <c r="D144" s="90" t="str">
        <f>IF(A144="","",VLOOKUP(B144,CHOOSE({1,2},'Paste report here'!M:M,'Paste report here'!L:L),2,0))</f>
        <v/>
      </c>
      <c r="E144" s="79"/>
      <c r="F144" s="76"/>
      <c r="G144" s="76"/>
      <c r="H144" s="106" t="str">
        <f>IF(A144="","",VLOOKUP(F:F,'Look ups'!F:G,2,FALSE))</f>
        <v/>
      </c>
      <c r="I144" s="106" t="str">
        <f>IF(A144="","",VLOOKUP(B:B,'Paste report here'!M:R,6,FALSE))</f>
        <v/>
      </c>
      <c r="J144" s="106" t="str">
        <f>IF(A144="","",VLOOKUP(B:B,'Paste report here'!M:R,5,FALSE))</f>
        <v/>
      </c>
      <c r="K144" s="106" t="str">
        <f>IF(A144="","",VLOOKUP(L144&amp;P144,'Look ups'!C:D,2,FALSE))</f>
        <v/>
      </c>
      <c r="L144" s="89" t="str">
        <f>IF(A144="","",VLOOKUP(B144,'Paste report here'!M:AA,15,FALSE))</f>
        <v/>
      </c>
      <c r="M144" s="89" t="str">
        <f>IF(A144="","",VLOOKUP(B144,'Paste report here'!M:AA,13,FALSE))</f>
        <v/>
      </c>
      <c r="N144" s="89" t="str">
        <f t="shared" si="6"/>
        <v xml:space="preserve"> </v>
      </c>
      <c r="O144" s="76"/>
      <c r="P144" s="90" t="str">
        <f t="shared" si="7"/>
        <v/>
      </c>
      <c r="Q144" s="77"/>
      <c r="R144" s="77"/>
      <c r="S144" s="77"/>
      <c r="T144" s="77"/>
      <c r="U144" s="84" t="str">
        <f>IFERROR((VLOOKUP(N144,DV!$B$2:$H$136,2,FALSE))*(Q144),"")</f>
        <v/>
      </c>
      <c r="V144" s="83" t="str">
        <f>IFERROR((VLOOKUP(M144,DV!$B$2:$H$136,3,FALSE))*(Q144),"")</f>
        <v/>
      </c>
      <c r="W144" s="83" t="str">
        <f>IFERROR((VLOOKUP(N144,DV!$B$2:$H$136,4,FALSE))*(Q144),"")</f>
        <v/>
      </c>
      <c r="X144" s="87" t="str">
        <f>IFERROR((VLOOKUP(N144,DV!$B$2:$H$136,5,FALSE))*(Q144),"")</f>
        <v/>
      </c>
      <c r="Y144" s="87" t="str">
        <f>IF(Table14[[#This Row],[Academic - Prep]]="without Preparation","£0.00",IFERROR((VLOOKUP(N144,DV!$B$2:$H$136,6,FALSE))*(Q144),""))</f>
        <v/>
      </c>
      <c r="Z144" s="87" t="str">
        <f>IF(Table14[[#This Row],[Academic - Prep]]="with Preparation","£0.00",IFERROR((VLOOKUP(N144,DV!$B$2:$H$136,7,FALSE))*(Q144),""))</f>
        <v/>
      </c>
      <c r="AA144" s="61" t="str">
        <f>IFERROR((VLOOKUP(N144,DV!$B$2:$H$136,2,FALSE))*(R144)*0.25,"")</f>
        <v/>
      </c>
      <c r="AB144" s="61" t="str">
        <f>IFERROR((VLOOKUP(N144,DV!$B$2:$H$136,2,FALSE))*(S144)*1.5,"")</f>
        <v/>
      </c>
      <c r="AC144" s="61" t="str">
        <f>IFERROR((VLOOKUP(N144,DV!$B$2:$H$136,2,FALSE))*(T144*2),"")</f>
        <v/>
      </c>
      <c r="AD144" s="12"/>
      <c r="AE144" s="12"/>
      <c r="AF144" s="11"/>
      <c r="AG144" s="11"/>
      <c r="AH144" s="11"/>
      <c r="AI144" s="11"/>
    </row>
    <row r="145" spans="1:35">
      <c r="A145" s="76"/>
      <c r="B145"/>
      <c r="C145" s="89" t="str">
        <f>IF(A145="","",VLOOKUP(B:B,'Paste report here'!M:O,3,FALSE))</f>
        <v/>
      </c>
      <c r="D145" s="90" t="str">
        <f>IF(A145="","",VLOOKUP(B145,CHOOSE({1,2},'Paste report here'!M:M,'Paste report here'!L:L),2,0))</f>
        <v/>
      </c>
      <c r="E145" s="79"/>
      <c r="F145" s="76"/>
      <c r="G145" s="76"/>
      <c r="H145" s="106" t="str">
        <f>IF(A145="","",VLOOKUP(F:F,'Look ups'!F:G,2,FALSE))</f>
        <v/>
      </c>
      <c r="I145" s="106" t="str">
        <f>IF(A145="","",VLOOKUP(B:B,'Paste report here'!M:R,6,FALSE))</f>
        <v/>
      </c>
      <c r="J145" s="106" t="str">
        <f>IF(A145="","",VLOOKUP(B:B,'Paste report here'!M:R,5,FALSE))</f>
        <v/>
      </c>
      <c r="K145" s="106" t="str">
        <f>IF(A145="","",VLOOKUP(L145&amp;P145,'Look ups'!C:D,2,FALSE))</f>
        <v/>
      </c>
      <c r="L145" s="89" t="str">
        <f>IF(A145="","",VLOOKUP(B145,'Paste report here'!M:AA,15,FALSE))</f>
        <v/>
      </c>
      <c r="M145" s="89" t="str">
        <f>IF(A145="","",VLOOKUP(B145,'Paste report here'!M:AA,13,FALSE))</f>
        <v/>
      </c>
      <c r="N145" s="89" t="str">
        <f t="shared" si="6"/>
        <v xml:space="preserve"> </v>
      </c>
      <c r="O145" s="76"/>
      <c r="P145" s="90" t="str">
        <f t="shared" si="7"/>
        <v/>
      </c>
      <c r="Q145" s="77"/>
      <c r="R145" s="77"/>
      <c r="S145" s="77"/>
      <c r="T145" s="77"/>
      <c r="U145" s="84" t="str">
        <f>IFERROR((VLOOKUP(N145,DV!$B$2:$H$136,2,FALSE))*(Q145),"")</f>
        <v/>
      </c>
      <c r="V145" s="83" t="str">
        <f>IFERROR((VLOOKUP(M145,DV!$B$2:$H$136,3,FALSE))*(Q145),"")</f>
        <v/>
      </c>
      <c r="W145" s="83" t="str">
        <f>IFERROR((VLOOKUP(N145,DV!$B$2:$H$136,4,FALSE))*(Q145),"")</f>
        <v/>
      </c>
      <c r="X145" s="87" t="str">
        <f>IFERROR((VLOOKUP(N145,DV!$B$2:$H$136,5,FALSE))*(Q145),"")</f>
        <v/>
      </c>
      <c r="Y145" s="87" t="str">
        <f>IF(Table14[[#This Row],[Academic - Prep]]="without Preparation","£0.00",IFERROR((VLOOKUP(N145,DV!$B$2:$H$136,6,FALSE))*(Q145),""))</f>
        <v/>
      </c>
      <c r="Z145" s="87" t="str">
        <f>IF(Table14[[#This Row],[Academic - Prep]]="with Preparation","£0.00",IFERROR((VLOOKUP(N145,DV!$B$2:$H$136,7,FALSE))*(Q145),""))</f>
        <v/>
      </c>
      <c r="AA145" s="61" t="str">
        <f>IFERROR((VLOOKUP(N145,DV!$B$2:$H$136,2,FALSE))*(R145)*0.25,"")</f>
        <v/>
      </c>
      <c r="AB145" s="61" t="str">
        <f>IFERROR((VLOOKUP(N145,DV!$B$2:$H$136,2,FALSE))*(S145)*1.5,"")</f>
        <v/>
      </c>
      <c r="AC145" s="61" t="str">
        <f>IFERROR((VLOOKUP(N145,DV!$B$2:$H$136,2,FALSE))*(T145*2),"")</f>
        <v/>
      </c>
      <c r="AD145" s="12"/>
      <c r="AE145" s="12"/>
      <c r="AF145" s="11"/>
      <c r="AG145" s="11"/>
      <c r="AH145" s="11"/>
      <c r="AI145" s="11"/>
    </row>
    <row r="146" spans="1:35" ht="15" thickBot="1"/>
    <row r="147" spans="1:35">
      <c r="D147" s="129" t="s">
        <v>96</v>
      </c>
      <c r="E147" s="130"/>
      <c r="F147" s="130"/>
      <c r="G147" s="131"/>
      <c r="H147" s="107"/>
      <c r="I147" s="107"/>
      <c r="J147" s="107"/>
      <c r="K147" s="107"/>
      <c r="M147" s="138" t="s">
        <v>97</v>
      </c>
      <c r="N147" s="139"/>
      <c r="O147" s="139"/>
      <c r="P147" s="139"/>
      <c r="Q147" s="139"/>
      <c r="R147" s="139"/>
      <c r="S147" s="139"/>
      <c r="T147" s="139"/>
      <c r="U147" s="140"/>
    </row>
    <row r="148" spans="1:35">
      <c r="D148" s="132"/>
      <c r="E148" s="133"/>
      <c r="F148" s="133"/>
      <c r="G148" s="134"/>
      <c r="H148" s="107"/>
      <c r="I148" s="107"/>
      <c r="J148" s="107"/>
      <c r="K148" s="107"/>
      <c r="M148" s="141"/>
      <c r="N148" s="142"/>
      <c r="O148" s="142"/>
      <c r="P148" s="142"/>
      <c r="Q148" s="142"/>
      <c r="R148" s="142"/>
      <c r="S148" s="142"/>
      <c r="T148" s="142"/>
      <c r="U148" s="143"/>
    </row>
    <row r="149" spans="1:35">
      <c r="D149" s="132"/>
      <c r="E149" s="133"/>
      <c r="F149" s="133"/>
      <c r="G149" s="134"/>
      <c r="H149" s="107"/>
      <c r="I149" s="107"/>
      <c r="J149" s="107"/>
      <c r="K149" s="107"/>
      <c r="M149" s="141"/>
      <c r="N149" s="142"/>
      <c r="O149" s="142"/>
      <c r="P149" s="142"/>
      <c r="Q149" s="142"/>
      <c r="R149" s="142"/>
      <c r="S149" s="142"/>
      <c r="T149" s="142"/>
      <c r="U149" s="143"/>
    </row>
    <row r="150" spans="1:35">
      <c r="D150" s="132"/>
      <c r="E150" s="133"/>
      <c r="F150" s="133"/>
      <c r="G150" s="134"/>
      <c r="H150" s="107"/>
      <c r="I150" s="107"/>
      <c r="J150" s="107"/>
      <c r="K150" s="107"/>
      <c r="M150" s="141"/>
      <c r="N150" s="142"/>
      <c r="O150" s="142"/>
      <c r="P150" s="142"/>
      <c r="Q150" s="142"/>
      <c r="R150" s="142"/>
      <c r="S150" s="142"/>
      <c r="T150" s="142"/>
      <c r="U150" s="143"/>
    </row>
    <row r="151" spans="1:35">
      <c r="D151" s="132"/>
      <c r="E151" s="133"/>
      <c r="F151" s="133"/>
      <c r="G151" s="134"/>
      <c r="H151" s="107"/>
      <c r="I151" s="107"/>
      <c r="J151" s="107"/>
      <c r="K151" s="107"/>
      <c r="M151" s="141"/>
      <c r="N151" s="142"/>
      <c r="O151" s="142"/>
      <c r="P151" s="142"/>
      <c r="Q151" s="142"/>
      <c r="R151" s="142"/>
      <c r="S151" s="142"/>
      <c r="T151" s="142"/>
      <c r="U151" s="143"/>
    </row>
    <row r="152" spans="1:35">
      <c r="D152" s="132"/>
      <c r="E152" s="133"/>
      <c r="F152" s="133"/>
      <c r="G152" s="134"/>
      <c r="H152" s="107"/>
      <c r="I152" s="107"/>
      <c r="J152" s="107"/>
      <c r="K152" s="107"/>
      <c r="M152" s="141"/>
      <c r="N152" s="142"/>
      <c r="O152" s="142"/>
      <c r="P152" s="142"/>
      <c r="Q152" s="142"/>
      <c r="R152" s="142"/>
      <c r="S152" s="142"/>
      <c r="T152" s="142"/>
      <c r="U152" s="143"/>
    </row>
    <row r="153" spans="1:35" ht="15" thickBot="1">
      <c r="D153" s="135"/>
      <c r="E153" s="136"/>
      <c r="F153" s="136"/>
      <c r="G153" s="137"/>
      <c r="H153" s="107"/>
      <c r="I153" s="107"/>
      <c r="J153" s="107"/>
      <c r="K153" s="107"/>
      <c r="M153" s="144"/>
      <c r="N153" s="145"/>
      <c r="O153" s="145"/>
      <c r="P153" s="145"/>
      <c r="Q153" s="145"/>
      <c r="R153" s="145"/>
      <c r="S153" s="145"/>
      <c r="T153" s="145"/>
      <c r="U153" s="146"/>
    </row>
  </sheetData>
  <sheetProtection sheet="1" sort="0" autoFilter="0"/>
  <mergeCells count="2">
    <mergeCell ref="D147:G153"/>
    <mergeCell ref="M147:U153"/>
  </mergeCells>
  <dataValidations count="3">
    <dataValidation type="list" allowBlank="1" showInputMessage="1" showErrorMessage="1" sqref="Q146:T1048576" xr:uid="{F27AD482-94B6-4C64-952C-DAECB2C3A7D4}">
      <formula1>#REF!</formula1>
    </dataValidation>
    <dataValidation type="list" allowBlank="1" showInputMessage="1" showErrorMessage="1" sqref="F3:F145" xr:uid="{F28E402D-41D1-4E36-93CE-101083062B21}">
      <formula1>"January, February, March, April, May, June, July, August, September, October, November, December"</formula1>
    </dataValidation>
    <dataValidation type="list" allowBlank="1" showInputMessage="1" showErrorMessage="1" sqref="F146 F161:F1048576 F154" xr:uid="{8414F2F4-3D4D-42D8-B682-2C07E1A02B17}">
      <formula1>"Berkeley, Filton, Queen's Road, Stroud, Wise"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1EAB3-9CB2-47BE-AB5E-FAEEDEE8E8FE}">
  <dimension ref="A1:M49"/>
  <sheetViews>
    <sheetView tabSelected="1" workbookViewId="0">
      <selection activeCell="C3" sqref="C3"/>
    </sheetView>
  </sheetViews>
  <sheetFormatPr defaultRowHeight="14.45"/>
  <cols>
    <col min="1" max="1" width="11.7109375" bestFit="1" customWidth="1"/>
    <col min="2" max="2" width="17.5703125" bestFit="1" customWidth="1"/>
    <col min="3" max="3" width="16.42578125" bestFit="1" customWidth="1"/>
    <col min="4" max="4" width="11.5703125" bestFit="1" customWidth="1"/>
    <col min="5" max="5" width="12.28515625" bestFit="1" customWidth="1"/>
    <col min="6" max="6" width="11.42578125" bestFit="1" customWidth="1"/>
    <col min="7" max="7" width="13.28515625" bestFit="1" customWidth="1"/>
    <col min="8" max="8" width="9" bestFit="1" customWidth="1"/>
    <col min="9" max="9" width="12.28515625" bestFit="1" customWidth="1"/>
    <col min="10" max="10" width="30.28515625" bestFit="1" customWidth="1"/>
    <col min="11" max="11" width="13.42578125" bestFit="1" customWidth="1"/>
    <col min="12" max="12" width="15.28515625" bestFit="1" customWidth="1"/>
    <col min="13" max="13" width="11.5703125" bestFit="1" customWidth="1"/>
  </cols>
  <sheetData>
    <row r="1" spans="1:13">
      <c r="A1" t="s">
        <v>98</v>
      </c>
      <c r="B1" t="s">
        <v>99</v>
      </c>
      <c r="C1" t="s">
        <v>100</v>
      </c>
      <c r="D1" t="s">
        <v>101</v>
      </c>
      <c r="E1" t="s">
        <v>102</v>
      </c>
      <c r="F1" t="s">
        <v>103</v>
      </c>
      <c r="G1" t="s">
        <v>104</v>
      </c>
      <c r="H1" t="s">
        <v>105</v>
      </c>
      <c r="I1" t="s">
        <v>106</v>
      </c>
      <c r="J1" t="s">
        <v>107</v>
      </c>
      <c r="K1" t="s">
        <v>108</v>
      </c>
      <c r="L1" t="s">
        <v>109</v>
      </c>
      <c r="M1" t="s">
        <v>110</v>
      </c>
    </row>
    <row r="2" spans="1:13">
      <c r="A2" t="str">
        <f>IF('Claims NEW'!B3="","",'Claims NEW'!I3)</f>
        <v/>
      </c>
      <c r="B2" t="str">
        <f>IF(A2="","",'Claims NEW'!K3)</f>
        <v/>
      </c>
      <c r="C2" s="109" t="s">
        <v>111</v>
      </c>
      <c r="F2" s="110" t="str">
        <f>IF(A2="","",'Claims NEW'!Q3)</f>
        <v/>
      </c>
      <c r="G2" t="str">
        <f>IF(A2="","",'Claims NEW'!H3)</f>
        <v/>
      </c>
      <c r="H2" t="str">
        <f>IF(A2="","","POSITION")</f>
        <v/>
      </c>
      <c r="I2" t="str">
        <f>IF(A2="","",'Claims NEW'!J3)</f>
        <v/>
      </c>
      <c r="J2" t="str">
        <f>IF(A2="","",'Claims NEW'!D3)</f>
        <v/>
      </c>
      <c r="K2" s="109"/>
      <c r="L2" s="108"/>
      <c r="M2" s="108"/>
    </row>
    <row r="3" spans="1:13">
      <c r="A3" t="str">
        <f>IF('Claims NEW'!B4="","",'Claims NEW'!I4)</f>
        <v/>
      </c>
      <c r="B3" t="str">
        <f>IF(A3="","",'Claims NEW'!K4)</f>
        <v/>
      </c>
      <c r="C3" t="str">
        <f t="shared" ref="C3:C49" si="0">IF(A3="","",C2)</f>
        <v/>
      </c>
      <c r="F3" s="110" t="str">
        <f>IF(A3="","",'Claims NEW'!Q4)</f>
        <v/>
      </c>
      <c r="G3" t="str">
        <f>IF(A3="","",'Claims NEW'!H4)</f>
        <v/>
      </c>
      <c r="H3" t="str">
        <f t="shared" ref="H3:H49" si="1">IF(A3="","","POSITION")</f>
        <v/>
      </c>
      <c r="I3" t="str">
        <f>IF(A3="","",'Claims NEW'!J4)</f>
        <v/>
      </c>
      <c r="J3" t="str">
        <f>IF(A3="","",'Claims NEW'!D4)</f>
        <v/>
      </c>
    </row>
    <row r="4" spans="1:13">
      <c r="A4" t="str">
        <f>IF('Claims NEW'!B5="","",'Claims NEW'!I5)</f>
        <v/>
      </c>
      <c r="B4" t="str">
        <f>IF(A4="","",'Claims NEW'!K5)</f>
        <v/>
      </c>
      <c r="C4" t="str">
        <f t="shared" si="0"/>
        <v/>
      </c>
      <c r="F4" s="110" t="str">
        <f>IF(A4="","",'Claims NEW'!Q5)</f>
        <v/>
      </c>
      <c r="G4" t="str">
        <f>IF(A4="","",'Claims NEW'!H5)</f>
        <v/>
      </c>
      <c r="H4" t="str">
        <f t="shared" si="1"/>
        <v/>
      </c>
      <c r="I4" t="str">
        <f>IF(A4="","",'Claims NEW'!J5)</f>
        <v/>
      </c>
      <c r="J4" t="str">
        <f>IF(A4="","",'Claims NEW'!D5)</f>
        <v/>
      </c>
    </row>
    <row r="5" spans="1:13">
      <c r="A5" t="str">
        <f>IF('Claims NEW'!B6="","",'Claims NEW'!I6)</f>
        <v/>
      </c>
      <c r="B5" t="str">
        <f>IF(A5="","",'Claims NEW'!K6)</f>
        <v/>
      </c>
      <c r="C5" t="str">
        <f t="shared" si="0"/>
        <v/>
      </c>
      <c r="F5" s="110" t="str">
        <f>IF(A5="","",'Claims NEW'!Q6)</f>
        <v/>
      </c>
      <c r="G5" t="str">
        <f>IF(A5="","",'Claims NEW'!H6)</f>
        <v/>
      </c>
      <c r="H5" t="str">
        <f t="shared" si="1"/>
        <v/>
      </c>
      <c r="I5" t="str">
        <f>IF(A5="","",'Claims NEW'!J6)</f>
        <v/>
      </c>
      <c r="J5" t="str">
        <f>IF(A5="","",'Claims NEW'!D6)</f>
        <v/>
      </c>
    </row>
    <row r="6" spans="1:13">
      <c r="A6" t="str">
        <f>IF('Claims NEW'!B7="","",'Claims NEW'!I7)</f>
        <v/>
      </c>
      <c r="B6" t="str">
        <f>IF(A6="","",'Claims NEW'!K7)</f>
        <v/>
      </c>
      <c r="C6" t="str">
        <f t="shared" si="0"/>
        <v/>
      </c>
      <c r="F6" s="110" t="str">
        <f>IF(A6="","",'Claims NEW'!Q7)</f>
        <v/>
      </c>
      <c r="G6" t="str">
        <f>IF(A6="","",'Claims NEW'!H7)</f>
        <v/>
      </c>
      <c r="H6" t="str">
        <f t="shared" si="1"/>
        <v/>
      </c>
      <c r="I6" t="str">
        <f>IF(A6="","",'Claims NEW'!J7)</f>
        <v/>
      </c>
      <c r="J6" t="str">
        <f>IF(A6="","",'Claims NEW'!D7)</f>
        <v/>
      </c>
    </row>
    <row r="7" spans="1:13">
      <c r="A7" t="str">
        <f>IF('Claims NEW'!B8="","",'Claims NEW'!I8)</f>
        <v/>
      </c>
      <c r="B7" t="str">
        <f>IF(A7="","",'Claims NEW'!K8)</f>
        <v/>
      </c>
      <c r="C7" t="str">
        <f t="shared" si="0"/>
        <v/>
      </c>
      <c r="F7" s="110" t="str">
        <f>IF(A7="","",'Claims NEW'!Q8)</f>
        <v/>
      </c>
      <c r="G7" t="str">
        <f>IF(A7="","",'Claims NEW'!H8)</f>
        <v/>
      </c>
      <c r="H7" t="str">
        <f t="shared" si="1"/>
        <v/>
      </c>
      <c r="I7" t="str">
        <f>IF(A7="","",'Claims NEW'!J8)</f>
        <v/>
      </c>
      <c r="J7" t="str">
        <f>IF(A7="","",'Claims NEW'!D8)</f>
        <v/>
      </c>
    </row>
    <row r="8" spans="1:13">
      <c r="A8" t="str">
        <f>IF('Claims NEW'!B9="","",'Claims NEW'!I9)</f>
        <v/>
      </c>
      <c r="B8" t="str">
        <f>IF(A8="","",'Claims NEW'!K9)</f>
        <v/>
      </c>
      <c r="C8" t="str">
        <f t="shared" si="0"/>
        <v/>
      </c>
      <c r="F8" s="110" t="str">
        <f>IF(A8="","",'Claims NEW'!Q9)</f>
        <v/>
      </c>
      <c r="G8" t="str">
        <f>IF(A8="","",'Claims NEW'!H9)</f>
        <v/>
      </c>
      <c r="H8" t="str">
        <f t="shared" si="1"/>
        <v/>
      </c>
      <c r="I8" t="str">
        <f>IF(A8="","",'Claims NEW'!J9)</f>
        <v/>
      </c>
      <c r="J8" t="str">
        <f>IF(A8="","",'Claims NEW'!D9)</f>
        <v/>
      </c>
    </row>
    <row r="9" spans="1:13">
      <c r="A9" t="str">
        <f>IF('Claims NEW'!B10="","",'Claims NEW'!I10)</f>
        <v/>
      </c>
      <c r="B9" t="str">
        <f>IF(A9="","",'Claims NEW'!K10)</f>
        <v/>
      </c>
      <c r="C9" t="str">
        <f t="shared" si="0"/>
        <v/>
      </c>
      <c r="F9" s="110" t="str">
        <f>IF(A9="","",'Claims NEW'!Q10)</f>
        <v/>
      </c>
      <c r="G9" t="str">
        <f>IF(A9="","",'Claims NEW'!H10)</f>
        <v/>
      </c>
      <c r="H9" t="str">
        <f t="shared" si="1"/>
        <v/>
      </c>
      <c r="I9" t="str">
        <f>IF(A9="","",'Claims NEW'!J10)</f>
        <v/>
      </c>
      <c r="J9" t="str">
        <f>IF(A9="","",'Claims NEW'!D10)</f>
        <v/>
      </c>
    </row>
    <row r="10" spans="1:13">
      <c r="A10" t="str">
        <f>IF('Claims NEW'!B11="","",'Claims NEW'!I11)</f>
        <v/>
      </c>
      <c r="B10" t="str">
        <f>IF(A10="","",'Claims NEW'!K11)</f>
        <v/>
      </c>
      <c r="C10" t="str">
        <f t="shared" si="0"/>
        <v/>
      </c>
      <c r="F10" s="108" t="str">
        <f>IF(A10="","",'Claims NEW'!Q11)</f>
        <v/>
      </c>
      <c r="G10" t="str">
        <f>IF(A10="","",'Claims NEW'!H11)</f>
        <v/>
      </c>
      <c r="H10" t="str">
        <f t="shared" si="1"/>
        <v/>
      </c>
      <c r="I10" t="str">
        <f>IF(A10="","",'Claims NEW'!J11)</f>
        <v/>
      </c>
      <c r="J10" t="str">
        <f>IF(A10="","",'Claims NEW'!D11)</f>
        <v/>
      </c>
    </row>
    <row r="11" spans="1:13">
      <c r="A11" t="str">
        <f>IF('Claims NEW'!B12="","",'Claims NEW'!I12)</f>
        <v/>
      </c>
      <c r="B11" t="str">
        <f>IF(A11="","",'Claims NEW'!K12)</f>
        <v/>
      </c>
      <c r="C11" t="str">
        <f t="shared" si="0"/>
        <v/>
      </c>
      <c r="F11" s="108" t="str">
        <f>IF(A11="","",'Claims NEW'!Q12)</f>
        <v/>
      </c>
      <c r="G11" t="str">
        <f>IF(A11="","",'Claims NEW'!H12)</f>
        <v/>
      </c>
      <c r="H11" t="str">
        <f t="shared" si="1"/>
        <v/>
      </c>
      <c r="I11" t="str">
        <f>IF(A11="","",'Claims NEW'!J12)</f>
        <v/>
      </c>
      <c r="J11" t="str">
        <f>IF(A11="","",'Claims NEW'!D12)</f>
        <v/>
      </c>
    </row>
    <row r="12" spans="1:13">
      <c r="A12" t="str">
        <f>IF('Claims NEW'!B13="","",'Claims NEW'!I13)</f>
        <v/>
      </c>
      <c r="B12" t="str">
        <f>IF(A12="","",'Claims NEW'!K13)</f>
        <v/>
      </c>
      <c r="C12" t="str">
        <f t="shared" si="0"/>
        <v/>
      </c>
      <c r="F12" s="108" t="str">
        <f>IF(A12="","",'Claims NEW'!Q13)</f>
        <v/>
      </c>
      <c r="G12" t="str">
        <f>IF(A12="","",'Claims NEW'!H13)</f>
        <v/>
      </c>
      <c r="H12" t="str">
        <f t="shared" si="1"/>
        <v/>
      </c>
      <c r="I12" t="str">
        <f>IF(A12="","",'Claims NEW'!J13)</f>
        <v/>
      </c>
      <c r="J12" t="str">
        <f>IF(A12="","",'Claims NEW'!D13)</f>
        <v/>
      </c>
    </row>
    <row r="13" spans="1:13">
      <c r="A13" t="str">
        <f>IF('Claims NEW'!B14="","",'Claims NEW'!I14)</f>
        <v/>
      </c>
      <c r="B13" t="str">
        <f>IF(A13="","",'Claims NEW'!K14)</f>
        <v/>
      </c>
      <c r="C13" t="str">
        <f t="shared" si="0"/>
        <v/>
      </c>
      <c r="F13" s="108" t="str">
        <f>IF(A13="","",'Claims NEW'!Q14)</f>
        <v/>
      </c>
      <c r="G13" t="str">
        <f>IF(A13="","",'Claims NEW'!H14)</f>
        <v/>
      </c>
      <c r="H13" t="str">
        <f t="shared" si="1"/>
        <v/>
      </c>
      <c r="I13" t="str">
        <f>IF(A13="","",'Claims NEW'!J14)</f>
        <v/>
      </c>
      <c r="J13" t="str">
        <f>IF(A13="","",'Claims NEW'!D14)</f>
        <v/>
      </c>
    </row>
    <row r="14" spans="1:13">
      <c r="A14" t="str">
        <f>IF('Claims NEW'!B15="","",'Claims NEW'!I15)</f>
        <v/>
      </c>
      <c r="B14" t="str">
        <f>IF(A14="","",'Claims NEW'!K15)</f>
        <v/>
      </c>
      <c r="C14" t="str">
        <f t="shared" si="0"/>
        <v/>
      </c>
      <c r="F14" s="108" t="str">
        <f>IF(A14="","",'Claims NEW'!Q15)</f>
        <v/>
      </c>
      <c r="G14" t="str">
        <f>IF(A14="","",'Claims NEW'!H15)</f>
        <v/>
      </c>
      <c r="H14" t="str">
        <f t="shared" si="1"/>
        <v/>
      </c>
      <c r="I14" t="str">
        <f>IF(A14="","",'Claims NEW'!J15)</f>
        <v/>
      </c>
      <c r="J14" t="str">
        <f>IF(A14="","",'Claims NEW'!D15)</f>
        <v/>
      </c>
    </row>
    <row r="15" spans="1:13">
      <c r="A15" t="str">
        <f>IF('Claims NEW'!B16="","",'Claims NEW'!I16)</f>
        <v/>
      </c>
      <c r="B15" t="str">
        <f>IF(A15="","",'Claims NEW'!K16)</f>
        <v/>
      </c>
      <c r="C15" t="str">
        <f t="shared" si="0"/>
        <v/>
      </c>
      <c r="F15" s="108" t="str">
        <f>IF(A15="","",'Claims NEW'!Q16)</f>
        <v/>
      </c>
      <c r="G15" t="str">
        <f>IF(A15="","",'Claims NEW'!H16)</f>
        <v/>
      </c>
      <c r="H15" t="str">
        <f t="shared" si="1"/>
        <v/>
      </c>
      <c r="I15" t="str">
        <f>IF(A15="","",'Claims NEW'!J16)</f>
        <v/>
      </c>
      <c r="J15" t="str">
        <f>IF(A15="","",'Claims NEW'!D16)</f>
        <v/>
      </c>
    </row>
    <row r="16" spans="1:13">
      <c r="A16" t="str">
        <f>IF('Claims NEW'!B17="","",'Claims NEW'!I17)</f>
        <v/>
      </c>
      <c r="B16" t="str">
        <f>IF(A16="","",'Claims NEW'!K17)</f>
        <v/>
      </c>
      <c r="C16" t="str">
        <f t="shared" si="0"/>
        <v/>
      </c>
      <c r="F16" s="108" t="str">
        <f>IF(A16="","",'Claims NEW'!Q17)</f>
        <v/>
      </c>
      <c r="G16" t="str">
        <f>IF(A16="","",'Claims NEW'!H17)</f>
        <v/>
      </c>
      <c r="H16" t="str">
        <f t="shared" si="1"/>
        <v/>
      </c>
      <c r="I16" t="str">
        <f>IF(A16="","",'Claims NEW'!J17)</f>
        <v/>
      </c>
      <c r="J16" t="str">
        <f>IF(A16="","",'Claims NEW'!D17)</f>
        <v/>
      </c>
    </row>
    <row r="17" spans="1:10">
      <c r="A17" t="str">
        <f>IF('Claims NEW'!B18="","",'Claims NEW'!I18)</f>
        <v/>
      </c>
      <c r="B17" t="str">
        <f>IF(A17="","",'Claims NEW'!K18)</f>
        <v/>
      </c>
      <c r="C17" t="str">
        <f t="shared" si="0"/>
        <v/>
      </c>
      <c r="F17" s="108" t="str">
        <f>IF(A17="","",'Claims NEW'!Q18)</f>
        <v/>
      </c>
      <c r="G17" t="str">
        <f>IF(A17="","",'Claims NEW'!H18)</f>
        <v/>
      </c>
      <c r="H17" t="str">
        <f t="shared" si="1"/>
        <v/>
      </c>
      <c r="I17" t="str">
        <f>IF(A17="","",'Claims NEW'!J18)</f>
        <v/>
      </c>
      <c r="J17" t="str">
        <f>IF(A17="","",'Claims NEW'!D18)</f>
        <v/>
      </c>
    </row>
    <row r="18" spans="1:10">
      <c r="A18" t="str">
        <f>IF('Claims NEW'!B19="","",'Claims NEW'!I19)</f>
        <v/>
      </c>
      <c r="B18" t="str">
        <f>IF(A18="","",'Claims NEW'!K19)</f>
        <v/>
      </c>
      <c r="C18" t="str">
        <f t="shared" si="0"/>
        <v/>
      </c>
      <c r="F18" s="108" t="str">
        <f>IF(A18="","",'Claims NEW'!Q19)</f>
        <v/>
      </c>
      <c r="G18" t="str">
        <f>IF(A18="","",'Claims NEW'!H19)</f>
        <v/>
      </c>
      <c r="H18" t="str">
        <f t="shared" si="1"/>
        <v/>
      </c>
      <c r="I18" t="str">
        <f>IF(A18="","",'Claims NEW'!J19)</f>
        <v/>
      </c>
      <c r="J18" t="str">
        <f>IF(A18="","",'Claims NEW'!D19)</f>
        <v/>
      </c>
    </row>
    <row r="19" spans="1:10">
      <c r="A19" t="str">
        <f>IF('Claims NEW'!B20="","",'Claims NEW'!I20)</f>
        <v/>
      </c>
      <c r="B19" t="str">
        <f>IF(A19="","",'Claims NEW'!K20)</f>
        <v/>
      </c>
      <c r="C19" t="str">
        <f t="shared" si="0"/>
        <v/>
      </c>
      <c r="F19" s="108" t="str">
        <f>IF(A19="","",'Claims NEW'!Q20)</f>
        <v/>
      </c>
      <c r="G19" t="str">
        <f>IF(A19="","",'Claims NEW'!H20)</f>
        <v/>
      </c>
      <c r="H19" t="str">
        <f t="shared" si="1"/>
        <v/>
      </c>
      <c r="I19" t="str">
        <f>IF(A19="","",'Claims NEW'!J20)</f>
        <v/>
      </c>
      <c r="J19" t="str">
        <f>IF(A19="","",'Claims NEW'!D20)</f>
        <v/>
      </c>
    </row>
    <row r="20" spans="1:10">
      <c r="A20" t="str">
        <f>IF('Claims NEW'!B21="","",'Claims NEW'!I21)</f>
        <v/>
      </c>
      <c r="B20" t="str">
        <f>IF(A20="","",'Claims NEW'!K21)</f>
        <v/>
      </c>
      <c r="C20" t="str">
        <f t="shared" si="0"/>
        <v/>
      </c>
      <c r="F20" s="108" t="str">
        <f>IF(A20="","",'Claims NEW'!Q21)</f>
        <v/>
      </c>
      <c r="G20" t="str">
        <f>IF(A20="","",'Claims NEW'!H21)</f>
        <v/>
      </c>
      <c r="H20" t="str">
        <f t="shared" si="1"/>
        <v/>
      </c>
      <c r="I20" t="str">
        <f>IF(A20="","",'Claims NEW'!J21)</f>
        <v/>
      </c>
      <c r="J20" t="str">
        <f>IF(A20="","",'Claims NEW'!D21)</f>
        <v/>
      </c>
    </row>
    <row r="21" spans="1:10">
      <c r="A21" t="str">
        <f>IF('Claims NEW'!B22="","",'Claims NEW'!I22)</f>
        <v/>
      </c>
      <c r="B21" t="str">
        <f>IF(A21="","",'Claims NEW'!K22)</f>
        <v/>
      </c>
      <c r="C21" t="str">
        <f t="shared" si="0"/>
        <v/>
      </c>
      <c r="F21" s="108" t="str">
        <f>IF(A21="","",'Claims NEW'!Q22)</f>
        <v/>
      </c>
      <c r="G21" t="str">
        <f>IF(A21="","",'Claims NEW'!H22)</f>
        <v/>
      </c>
      <c r="H21" t="str">
        <f t="shared" si="1"/>
        <v/>
      </c>
      <c r="I21" t="str">
        <f>IF(A21="","",'Claims NEW'!J22)</f>
        <v/>
      </c>
      <c r="J21" t="str">
        <f>IF(A21="","",'Claims NEW'!D22)</f>
        <v/>
      </c>
    </row>
    <row r="22" spans="1:10">
      <c r="A22" t="str">
        <f>IF('Claims NEW'!B23="","",'Claims NEW'!I23)</f>
        <v/>
      </c>
      <c r="B22" t="str">
        <f>IF(A22="","",'Claims NEW'!K23)</f>
        <v/>
      </c>
      <c r="C22" t="str">
        <f t="shared" si="0"/>
        <v/>
      </c>
      <c r="F22" s="108" t="str">
        <f>IF(A22="","",'Claims NEW'!Q23)</f>
        <v/>
      </c>
      <c r="G22" t="str">
        <f>IF(A22="","",'Claims NEW'!H23)</f>
        <v/>
      </c>
      <c r="H22" t="str">
        <f t="shared" si="1"/>
        <v/>
      </c>
      <c r="I22" t="str">
        <f>IF(A22="","",'Claims NEW'!J23)</f>
        <v/>
      </c>
      <c r="J22" t="str">
        <f>IF(A22="","",'Claims NEW'!D23)</f>
        <v/>
      </c>
    </row>
    <row r="23" spans="1:10">
      <c r="A23" t="str">
        <f>IF('Claims NEW'!B24="","",'Claims NEW'!I24)</f>
        <v/>
      </c>
      <c r="B23" t="str">
        <f>IF(A23="","",'Claims NEW'!K24)</f>
        <v/>
      </c>
      <c r="C23" t="str">
        <f t="shared" si="0"/>
        <v/>
      </c>
      <c r="F23" s="108" t="str">
        <f>IF(A23="","",'Claims NEW'!Q24)</f>
        <v/>
      </c>
      <c r="G23" t="str">
        <f>IF(A23="","",'Claims NEW'!H24)</f>
        <v/>
      </c>
      <c r="H23" t="str">
        <f t="shared" si="1"/>
        <v/>
      </c>
      <c r="I23" t="str">
        <f>IF(A23="","",'Claims NEW'!J24)</f>
        <v/>
      </c>
      <c r="J23" t="str">
        <f>IF(A23="","",'Claims NEW'!D24)</f>
        <v/>
      </c>
    </row>
    <row r="24" spans="1:10">
      <c r="A24" t="str">
        <f>IF('Claims NEW'!B25="","",'Claims NEW'!I25)</f>
        <v/>
      </c>
      <c r="B24" t="str">
        <f>IF(A24="","",'Claims NEW'!K25)</f>
        <v/>
      </c>
      <c r="C24" t="str">
        <f t="shared" si="0"/>
        <v/>
      </c>
      <c r="F24" s="108" t="str">
        <f>IF(A24="","",'Claims NEW'!Q25)</f>
        <v/>
      </c>
      <c r="G24" t="str">
        <f>IF(A24="","",'Claims NEW'!H25)</f>
        <v/>
      </c>
      <c r="H24" t="str">
        <f t="shared" si="1"/>
        <v/>
      </c>
      <c r="I24" t="str">
        <f>IF(A24="","",'Claims NEW'!J25)</f>
        <v/>
      </c>
      <c r="J24" t="str">
        <f>IF(A24="","",'Claims NEW'!D25)</f>
        <v/>
      </c>
    </row>
    <row r="25" spans="1:10">
      <c r="A25" t="str">
        <f>IF('Claims NEW'!B26="","",'Claims NEW'!I26)</f>
        <v/>
      </c>
      <c r="B25" t="str">
        <f>IF(A25="","",'Claims NEW'!K26)</f>
        <v/>
      </c>
      <c r="C25" t="str">
        <f t="shared" si="0"/>
        <v/>
      </c>
      <c r="F25" s="108" t="str">
        <f>IF(A25="","",'Claims NEW'!Q26)</f>
        <v/>
      </c>
      <c r="G25" t="str">
        <f>IF(A25="","",'Claims NEW'!H26)</f>
        <v/>
      </c>
      <c r="H25" t="str">
        <f t="shared" si="1"/>
        <v/>
      </c>
      <c r="I25" t="str">
        <f>IF(A25="","",'Claims NEW'!J26)</f>
        <v/>
      </c>
      <c r="J25" t="str">
        <f>IF(A25="","",'Claims NEW'!D26)</f>
        <v/>
      </c>
    </row>
    <row r="26" spans="1:10">
      <c r="A26" t="str">
        <f>IF('Claims NEW'!B27="","",'Claims NEW'!I27)</f>
        <v/>
      </c>
      <c r="B26" t="str">
        <f>IF(A26="","",'Claims NEW'!K27)</f>
        <v/>
      </c>
      <c r="C26" t="str">
        <f t="shared" si="0"/>
        <v/>
      </c>
      <c r="F26" s="108" t="str">
        <f>IF(A26="","",'Claims NEW'!Q27)</f>
        <v/>
      </c>
      <c r="G26" t="str">
        <f>IF(A26="","",'Claims NEW'!H27)</f>
        <v/>
      </c>
      <c r="H26" t="str">
        <f t="shared" si="1"/>
        <v/>
      </c>
      <c r="I26" t="str">
        <f>IF(A26="","",'Claims NEW'!J27)</f>
        <v/>
      </c>
      <c r="J26" t="str">
        <f>IF(A26="","",'Claims NEW'!D27)</f>
        <v/>
      </c>
    </row>
    <row r="27" spans="1:10">
      <c r="A27" t="str">
        <f>IF('Claims NEW'!B28="","",'Claims NEW'!I28)</f>
        <v/>
      </c>
      <c r="B27" t="str">
        <f>IF(A27="","",'Claims NEW'!K28)</f>
        <v/>
      </c>
      <c r="C27" t="str">
        <f t="shared" si="0"/>
        <v/>
      </c>
      <c r="F27" s="108" t="str">
        <f>IF(A27="","",'Claims NEW'!Q28)</f>
        <v/>
      </c>
      <c r="G27" t="str">
        <f>IF(A27="","",'Claims NEW'!H28)</f>
        <v/>
      </c>
      <c r="H27" t="str">
        <f t="shared" si="1"/>
        <v/>
      </c>
      <c r="I27" t="str">
        <f>IF(A27="","",'Claims NEW'!J28)</f>
        <v/>
      </c>
      <c r="J27" t="str">
        <f>IF(A27="","",'Claims NEW'!D28)</f>
        <v/>
      </c>
    </row>
    <row r="28" spans="1:10">
      <c r="A28" t="str">
        <f>IF('Claims NEW'!B29="","",'Claims NEW'!I29)</f>
        <v/>
      </c>
      <c r="B28" t="str">
        <f>IF(A28="","",'Claims NEW'!K29)</f>
        <v/>
      </c>
      <c r="C28" t="str">
        <f t="shared" si="0"/>
        <v/>
      </c>
      <c r="F28" s="108" t="str">
        <f>IF(A28="","",'Claims NEW'!Q29)</f>
        <v/>
      </c>
      <c r="G28" t="str">
        <f>IF(A28="","",'Claims NEW'!H29)</f>
        <v/>
      </c>
      <c r="H28" t="str">
        <f t="shared" si="1"/>
        <v/>
      </c>
      <c r="I28" t="str">
        <f>IF(A28="","",'Claims NEW'!J29)</f>
        <v/>
      </c>
      <c r="J28" t="str">
        <f>IF(A28="","",'Claims NEW'!D29)</f>
        <v/>
      </c>
    </row>
    <row r="29" spans="1:10">
      <c r="A29" t="str">
        <f>IF('Claims NEW'!B30="","",'Claims NEW'!I30)</f>
        <v/>
      </c>
      <c r="B29" t="str">
        <f>IF(A29="","",'Claims NEW'!K30)</f>
        <v/>
      </c>
      <c r="C29" t="str">
        <f t="shared" si="0"/>
        <v/>
      </c>
      <c r="F29" s="108" t="str">
        <f>IF(A29="","",'Claims NEW'!Q30)</f>
        <v/>
      </c>
      <c r="G29" t="str">
        <f>IF(A29="","",'Claims NEW'!H30)</f>
        <v/>
      </c>
      <c r="H29" t="str">
        <f t="shared" si="1"/>
        <v/>
      </c>
      <c r="I29" t="str">
        <f>IF(A29="","",'Claims NEW'!J30)</f>
        <v/>
      </c>
      <c r="J29" t="str">
        <f>IF(A29="","",'Claims NEW'!D30)</f>
        <v/>
      </c>
    </row>
    <row r="30" spans="1:10">
      <c r="A30" t="str">
        <f>IF('Claims NEW'!B31="","",'Claims NEW'!I31)</f>
        <v/>
      </c>
      <c r="B30" t="str">
        <f>IF(A30="","",'Claims NEW'!K31)</f>
        <v/>
      </c>
      <c r="C30" t="str">
        <f t="shared" si="0"/>
        <v/>
      </c>
      <c r="F30" s="108" t="str">
        <f>IF(A30="","",'Claims NEW'!Q31)</f>
        <v/>
      </c>
      <c r="G30" t="str">
        <f>IF(A30="","",'Claims NEW'!H31)</f>
        <v/>
      </c>
      <c r="H30" t="str">
        <f t="shared" si="1"/>
        <v/>
      </c>
      <c r="I30" t="str">
        <f>IF(A30="","",'Claims NEW'!J31)</f>
        <v/>
      </c>
      <c r="J30" t="str">
        <f>IF(A30="","",'Claims NEW'!D31)</f>
        <v/>
      </c>
    </row>
    <row r="31" spans="1:10">
      <c r="A31" t="str">
        <f>IF('Claims NEW'!B32="","",'Claims NEW'!I32)</f>
        <v/>
      </c>
      <c r="B31" t="str">
        <f>IF(A31="","",'Claims NEW'!K32)</f>
        <v/>
      </c>
      <c r="C31" t="str">
        <f t="shared" si="0"/>
        <v/>
      </c>
      <c r="F31" s="108" t="str">
        <f>IF(A31="","",'Claims NEW'!Q32)</f>
        <v/>
      </c>
      <c r="G31" t="str">
        <f>IF(A31="","",'Claims NEW'!H32)</f>
        <v/>
      </c>
      <c r="H31" t="str">
        <f t="shared" si="1"/>
        <v/>
      </c>
      <c r="I31" t="str">
        <f>IF(A31="","",'Claims NEW'!J32)</f>
        <v/>
      </c>
      <c r="J31" t="str">
        <f>IF(A31="","",'Claims NEW'!D32)</f>
        <v/>
      </c>
    </row>
    <row r="32" spans="1:10">
      <c r="A32" t="str">
        <f>IF('Claims NEW'!B33="","",'Claims NEW'!I33)</f>
        <v/>
      </c>
      <c r="B32" t="str">
        <f>IF(A32="","",'Claims NEW'!K33)</f>
        <v/>
      </c>
      <c r="C32" t="str">
        <f t="shared" si="0"/>
        <v/>
      </c>
      <c r="F32" s="108" t="str">
        <f>IF(A32="","",'Claims NEW'!Q33)</f>
        <v/>
      </c>
      <c r="G32" t="str">
        <f>IF(A32="","",'Claims NEW'!H33)</f>
        <v/>
      </c>
      <c r="H32" t="str">
        <f t="shared" si="1"/>
        <v/>
      </c>
      <c r="I32" t="str">
        <f>IF(A32="","",'Claims NEW'!J33)</f>
        <v/>
      </c>
      <c r="J32" t="str">
        <f>IF(A32="","",'Claims NEW'!D33)</f>
        <v/>
      </c>
    </row>
    <row r="33" spans="1:10">
      <c r="A33" t="str">
        <f>IF('Claims NEW'!B34="","",'Claims NEW'!I34)</f>
        <v/>
      </c>
      <c r="B33" t="str">
        <f>IF(A33="","",'Claims NEW'!K34)</f>
        <v/>
      </c>
      <c r="C33" t="str">
        <f t="shared" si="0"/>
        <v/>
      </c>
      <c r="F33" s="108" t="str">
        <f>IF(A33="","",'Claims NEW'!Q34)</f>
        <v/>
      </c>
      <c r="G33" t="str">
        <f>IF(A33="","",'Claims NEW'!H34)</f>
        <v/>
      </c>
      <c r="H33" t="str">
        <f t="shared" si="1"/>
        <v/>
      </c>
      <c r="I33" t="str">
        <f>IF(A33="","",'Claims NEW'!J34)</f>
        <v/>
      </c>
      <c r="J33" t="str">
        <f>IF(A33="","",'Claims NEW'!D34)</f>
        <v/>
      </c>
    </row>
    <row r="34" spans="1:10">
      <c r="A34" t="str">
        <f>IF('Claims NEW'!B35="","",'Claims NEW'!I35)</f>
        <v/>
      </c>
      <c r="B34" t="str">
        <f>IF(A34="","",'Claims NEW'!K35)</f>
        <v/>
      </c>
      <c r="C34" t="str">
        <f t="shared" si="0"/>
        <v/>
      </c>
      <c r="F34" s="108" t="str">
        <f>IF(A34="","",'Claims NEW'!Q35)</f>
        <v/>
      </c>
      <c r="G34" t="str">
        <f>IF(A34="","",'Claims NEW'!H35)</f>
        <v/>
      </c>
      <c r="H34" t="str">
        <f t="shared" si="1"/>
        <v/>
      </c>
      <c r="I34" t="str">
        <f>IF(A34="","",'Claims NEW'!J35)</f>
        <v/>
      </c>
      <c r="J34" t="str">
        <f>IF(A34="","",'Claims NEW'!D35)</f>
        <v/>
      </c>
    </row>
    <row r="35" spans="1:10">
      <c r="A35" t="str">
        <f>IF('Claims NEW'!B36="","",'Claims NEW'!I36)</f>
        <v/>
      </c>
      <c r="B35" t="str">
        <f>IF(A35="","",'Claims NEW'!K36)</f>
        <v/>
      </c>
      <c r="C35" t="str">
        <f t="shared" si="0"/>
        <v/>
      </c>
      <c r="F35" s="108" t="str">
        <f>IF(A35="","",'Claims NEW'!Q36)</f>
        <v/>
      </c>
      <c r="G35" t="str">
        <f>IF(A35="","",'Claims NEW'!H36)</f>
        <v/>
      </c>
      <c r="H35" t="str">
        <f t="shared" si="1"/>
        <v/>
      </c>
      <c r="I35" t="str">
        <f>IF(A35="","",'Claims NEW'!J36)</f>
        <v/>
      </c>
      <c r="J35" t="str">
        <f>IF(A35="","",'Claims NEW'!D36)</f>
        <v/>
      </c>
    </row>
    <row r="36" spans="1:10">
      <c r="A36" t="str">
        <f>IF('Claims NEW'!B37="","",'Claims NEW'!I37)</f>
        <v/>
      </c>
      <c r="B36" t="str">
        <f>IF(A36="","",'Claims NEW'!K37)</f>
        <v/>
      </c>
      <c r="C36" t="str">
        <f t="shared" si="0"/>
        <v/>
      </c>
      <c r="F36" s="108" t="str">
        <f>IF(A36="","",'Claims NEW'!Q37)</f>
        <v/>
      </c>
      <c r="G36" t="str">
        <f>IF(A36="","",'Claims NEW'!H37)</f>
        <v/>
      </c>
      <c r="H36" t="str">
        <f t="shared" si="1"/>
        <v/>
      </c>
      <c r="I36" t="str">
        <f>IF(A36="","",'Claims NEW'!J37)</f>
        <v/>
      </c>
      <c r="J36" t="str">
        <f>IF(A36="","",'Claims NEW'!D37)</f>
        <v/>
      </c>
    </row>
    <row r="37" spans="1:10">
      <c r="A37" t="str">
        <f>IF('Claims NEW'!B38="","",'Claims NEW'!I38)</f>
        <v/>
      </c>
      <c r="B37" t="str">
        <f>IF(A37="","",'Claims NEW'!K38)</f>
        <v/>
      </c>
      <c r="C37" t="str">
        <f t="shared" si="0"/>
        <v/>
      </c>
      <c r="F37" s="108" t="str">
        <f>IF(A37="","",'Claims NEW'!Q38)</f>
        <v/>
      </c>
      <c r="G37" t="str">
        <f>IF(A37="","",'Claims NEW'!H38)</f>
        <v/>
      </c>
      <c r="H37" t="str">
        <f t="shared" si="1"/>
        <v/>
      </c>
      <c r="I37" t="str">
        <f>IF(A37="","",'Claims NEW'!J38)</f>
        <v/>
      </c>
      <c r="J37" t="str">
        <f>IF(A37="","",'Claims NEW'!D38)</f>
        <v/>
      </c>
    </row>
    <row r="38" spans="1:10">
      <c r="A38" t="str">
        <f>IF('Claims NEW'!B39="","",'Claims NEW'!I39)</f>
        <v/>
      </c>
      <c r="B38" t="str">
        <f>IF(A38="","",'Claims NEW'!K39)</f>
        <v/>
      </c>
      <c r="C38" t="str">
        <f t="shared" si="0"/>
        <v/>
      </c>
      <c r="F38" s="108" t="str">
        <f>IF(A38="","",'Claims NEW'!Q39)</f>
        <v/>
      </c>
      <c r="G38" t="str">
        <f>IF(A38="","",'Claims NEW'!H39)</f>
        <v/>
      </c>
      <c r="H38" t="str">
        <f t="shared" si="1"/>
        <v/>
      </c>
      <c r="I38" t="str">
        <f>IF(A38="","",'Claims NEW'!J39)</f>
        <v/>
      </c>
      <c r="J38" t="str">
        <f>IF(A38="","",'Claims NEW'!D39)</f>
        <v/>
      </c>
    </row>
    <row r="39" spans="1:10">
      <c r="A39" t="str">
        <f>IF('Claims NEW'!B40="","",'Claims NEW'!I40)</f>
        <v/>
      </c>
      <c r="B39" t="str">
        <f>IF(A39="","",'Claims NEW'!K40)</f>
        <v/>
      </c>
      <c r="C39" t="str">
        <f t="shared" si="0"/>
        <v/>
      </c>
      <c r="F39" s="108" t="str">
        <f>IF(A39="","",'Claims NEW'!Q40)</f>
        <v/>
      </c>
      <c r="G39" t="str">
        <f>IF(A39="","",'Claims NEW'!H40)</f>
        <v/>
      </c>
      <c r="H39" t="str">
        <f t="shared" si="1"/>
        <v/>
      </c>
      <c r="I39" t="str">
        <f>IF(A39="","",'Claims NEW'!J40)</f>
        <v/>
      </c>
      <c r="J39" t="str">
        <f>IF(A39="","",'Claims NEW'!D40)</f>
        <v/>
      </c>
    </row>
    <row r="40" spans="1:10">
      <c r="A40" t="str">
        <f>IF('Claims NEW'!B41="","",'Claims NEW'!I41)</f>
        <v/>
      </c>
      <c r="B40" t="str">
        <f>IF(A40="","",'Claims NEW'!K41)</f>
        <v/>
      </c>
      <c r="C40" t="str">
        <f t="shared" si="0"/>
        <v/>
      </c>
      <c r="F40" s="108" t="str">
        <f>IF(A40="","",'Claims NEW'!Q41)</f>
        <v/>
      </c>
      <c r="G40" t="str">
        <f>IF(A40="","",'Claims NEW'!H41)</f>
        <v/>
      </c>
      <c r="H40" t="str">
        <f t="shared" si="1"/>
        <v/>
      </c>
      <c r="I40" t="str">
        <f>IF(A40="","",'Claims NEW'!J41)</f>
        <v/>
      </c>
      <c r="J40" t="str">
        <f>IF(A40="","",'Claims NEW'!D41)</f>
        <v/>
      </c>
    </row>
    <row r="41" spans="1:10">
      <c r="A41" t="str">
        <f>IF('Claims NEW'!B42="","",'Claims NEW'!I42)</f>
        <v/>
      </c>
      <c r="B41" t="str">
        <f>IF(A41="","",'Claims NEW'!K42)</f>
        <v/>
      </c>
      <c r="C41" t="str">
        <f t="shared" si="0"/>
        <v/>
      </c>
      <c r="F41" s="108" t="str">
        <f>IF(A41="","",'Claims NEW'!Q42)</f>
        <v/>
      </c>
      <c r="G41" t="str">
        <f>IF(A41="","",'Claims NEW'!H42)</f>
        <v/>
      </c>
      <c r="H41" t="str">
        <f t="shared" si="1"/>
        <v/>
      </c>
      <c r="I41" t="str">
        <f>IF(A41="","",'Claims NEW'!J42)</f>
        <v/>
      </c>
      <c r="J41" t="str">
        <f>IF(A41="","",'Claims NEW'!D42)</f>
        <v/>
      </c>
    </row>
    <row r="42" spans="1:10">
      <c r="A42" t="str">
        <f>IF('Claims NEW'!B43="","",'Claims NEW'!I43)</f>
        <v/>
      </c>
      <c r="B42" t="str">
        <f>IF(A42="","",'Claims NEW'!K43)</f>
        <v/>
      </c>
      <c r="C42" t="str">
        <f t="shared" si="0"/>
        <v/>
      </c>
      <c r="F42" s="108" t="str">
        <f>IF(A42="","",'Claims NEW'!Q43)</f>
        <v/>
      </c>
      <c r="G42" t="str">
        <f>IF(A42="","",'Claims NEW'!H43)</f>
        <v/>
      </c>
      <c r="H42" t="str">
        <f t="shared" si="1"/>
        <v/>
      </c>
      <c r="I42" t="str">
        <f>IF(A42="","",'Claims NEW'!J43)</f>
        <v/>
      </c>
      <c r="J42" t="str">
        <f>IF(A42="","",'Claims NEW'!D43)</f>
        <v/>
      </c>
    </row>
    <row r="43" spans="1:10">
      <c r="A43" t="str">
        <f>IF('Claims NEW'!B44="","",'Claims NEW'!I44)</f>
        <v/>
      </c>
      <c r="B43" t="str">
        <f>IF(A43="","",'Claims NEW'!K44)</f>
        <v/>
      </c>
      <c r="C43" t="str">
        <f t="shared" si="0"/>
        <v/>
      </c>
      <c r="F43" s="108" t="str">
        <f>IF(A43="","",'Claims NEW'!Q44)</f>
        <v/>
      </c>
      <c r="G43" t="str">
        <f>IF(A43="","",'Claims NEW'!H44)</f>
        <v/>
      </c>
      <c r="H43" t="str">
        <f t="shared" si="1"/>
        <v/>
      </c>
      <c r="I43" t="str">
        <f>IF(A43="","",'Claims NEW'!J44)</f>
        <v/>
      </c>
      <c r="J43" t="str">
        <f>IF(A43="","",'Claims NEW'!D44)</f>
        <v/>
      </c>
    </row>
    <row r="44" spans="1:10">
      <c r="A44" t="str">
        <f>IF('Claims NEW'!B45="","",'Claims NEW'!I45)</f>
        <v/>
      </c>
      <c r="B44" t="str">
        <f>IF(A44="","",'Claims NEW'!K45)</f>
        <v/>
      </c>
      <c r="C44" t="str">
        <f t="shared" si="0"/>
        <v/>
      </c>
      <c r="F44" s="108" t="str">
        <f>IF(A44="","",'Claims NEW'!Q45)</f>
        <v/>
      </c>
      <c r="G44" t="str">
        <f>IF(A44="","",'Claims NEW'!H45)</f>
        <v/>
      </c>
      <c r="H44" t="str">
        <f t="shared" si="1"/>
        <v/>
      </c>
      <c r="I44" t="str">
        <f>IF(A44="","",'Claims NEW'!J45)</f>
        <v/>
      </c>
      <c r="J44" t="str">
        <f>IF(A44="","",'Claims NEW'!D45)</f>
        <v/>
      </c>
    </row>
    <row r="45" spans="1:10">
      <c r="A45" t="str">
        <f>IF('Claims NEW'!B46="","",'Claims NEW'!I46)</f>
        <v/>
      </c>
      <c r="B45" t="str">
        <f>IF(A45="","",'Claims NEW'!K46)</f>
        <v/>
      </c>
      <c r="C45" t="str">
        <f t="shared" si="0"/>
        <v/>
      </c>
      <c r="F45" s="108" t="str">
        <f>IF(A45="","",'Claims NEW'!Q46)</f>
        <v/>
      </c>
      <c r="G45" t="str">
        <f>IF(A45="","",'Claims NEW'!H46)</f>
        <v/>
      </c>
      <c r="H45" t="str">
        <f t="shared" si="1"/>
        <v/>
      </c>
      <c r="I45" t="str">
        <f>IF(A45="","",'Claims NEW'!J46)</f>
        <v/>
      </c>
      <c r="J45" t="str">
        <f>IF(A45="","",'Claims NEW'!D46)</f>
        <v/>
      </c>
    </row>
    <row r="46" spans="1:10">
      <c r="A46" t="str">
        <f>IF('Claims NEW'!B47="","",'Claims NEW'!I47)</f>
        <v/>
      </c>
      <c r="B46" t="str">
        <f>IF(A46="","",'Claims NEW'!K47)</f>
        <v/>
      </c>
      <c r="C46" t="str">
        <f t="shared" si="0"/>
        <v/>
      </c>
      <c r="F46" s="108" t="str">
        <f>IF(A46="","",'Claims NEW'!Q47)</f>
        <v/>
      </c>
      <c r="G46" t="str">
        <f>IF(A46="","",'Claims NEW'!H47)</f>
        <v/>
      </c>
      <c r="H46" t="str">
        <f t="shared" si="1"/>
        <v/>
      </c>
      <c r="I46" t="str">
        <f>IF(A46="","",'Claims NEW'!J47)</f>
        <v/>
      </c>
      <c r="J46" t="str">
        <f>IF(A46="","",'Claims NEW'!D47)</f>
        <v/>
      </c>
    </row>
    <row r="47" spans="1:10">
      <c r="A47" t="str">
        <f>IF('Claims NEW'!B48="","",'Claims NEW'!I48)</f>
        <v/>
      </c>
      <c r="B47" t="str">
        <f>IF(A47="","",'Claims NEW'!K48)</f>
        <v/>
      </c>
      <c r="C47" t="str">
        <f t="shared" si="0"/>
        <v/>
      </c>
      <c r="F47" s="108" t="str">
        <f>IF(A47="","",'Claims NEW'!Q48)</f>
        <v/>
      </c>
      <c r="G47" t="str">
        <f>IF(A47="","",'Claims NEW'!H48)</f>
        <v/>
      </c>
      <c r="H47" t="str">
        <f t="shared" si="1"/>
        <v/>
      </c>
      <c r="I47" t="str">
        <f>IF(A47="","",'Claims NEW'!J48)</f>
        <v/>
      </c>
      <c r="J47" t="str">
        <f>IF(A47="","",'Claims NEW'!D48)</f>
        <v/>
      </c>
    </row>
    <row r="48" spans="1:10">
      <c r="A48" t="str">
        <f>IF('Claims NEW'!B49="","",'Claims NEW'!I49)</f>
        <v/>
      </c>
      <c r="B48" t="str">
        <f>IF(A48="","",'Claims NEW'!K49)</f>
        <v/>
      </c>
      <c r="C48" t="str">
        <f t="shared" si="0"/>
        <v/>
      </c>
      <c r="F48" s="108" t="str">
        <f>IF(A48="","",'Claims NEW'!Q49)</f>
        <v/>
      </c>
      <c r="G48" t="str">
        <f>IF(A48="","",'Claims NEW'!H49)</f>
        <v/>
      </c>
      <c r="H48" t="str">
        <f t="shared" si="1"/>
        <v/>
      </c>
      <c r="I48" t="str">
        <f>IF(A48="","",'Claims NEW'!J49)</f>
        <v/>
      </c>
      <c r="J48" t="str">
        <f>IF(A48="","",'Claims NEW'!D49)</f>
        <v/>
      </c>
    </row>
    <row r="49" spans="1:10">
      <c r="A49" t="str">
        <f>IF('Claims NEW'!B50="","",'Claims NEW'!I50)</f>
        <v/>
      </c>
      <c r="B49" t="str">
        <f>IF(A49="","",'Claims NEW'!K50)</f>
        <v/>
      </c>
      <c r="C49" t="str">
        <f t="shared" si="0"/>
        <v/>
      </c>
      <c r="F49" s="108" t="str">
        <f>IF(A49="","",'Claims NEW'!Q50)</f>
        <v/>
      </c>
      <c r="G49" t="str">
        <f>IF(A49="","",'Claims NEW'!H50)</f>
        <v/>
      </c>
      <c r="H49" t="str">
        <f t="shared" si="1"/>
        <v/>
      </c>
      <c r="I49" t="str">
        <f>IF(A49="","",'Claims NEW'!J50)</f>
        <v/>
      </c>
      <c r="J49" t="str">
        <f>IF(A49="","",'Claims NEW'!D50)</f>
        <v/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01CA-D483-4F98-8C2C-C258B6E05EA8}">
  <dimension ref="A1:G32"/>
  <sheetViews>
    <sheetView workbookViewId="0">
      <selection activeCell="G16" sqref="F1:G16"/>
    </sheetView>
  </sheetViews>
  <sheetFormatPr defaultColWidth="9.140625" defaultRowHeight="14.45"/>
  <cols>
    <col min="1" max="1" width="19.85546875" bestFit="1" customWidth="1"/>
    <col min="2" max="3" width="19.85546875" customWidth="1"/>
    <col min="4" max="4" width="22" bestFit="1" customWidth="1"/>
    <col min="5" max="5" width="3.7109375" customWidth="1"/>
    <col min="6" max="6" width="33.140625" customWidth="1"/>
  </cols>
  <sheetData>
    <row r="1" spans="1:7">
      <c r="A1" s="111" t="s">
        <v>112</v>
      </c>
      <c r="B1" s="112"/>
      <c r="C1" s="112"/>
      <c r="D1" s="113"/>
      <c r="F1" s="111" t="s">
        <v>113</v>
      </c>
      <c r="G1" s="113"/>
    </row>
    <row r="2" spans="1:7">
      <c r="A2" s="114"/>
      <c r="D2" s="115" t="s">
        <v>114</v>
      </c>
      <c r="F2" s="114"/>
      <c r="G2" s="115"/>
    </row>
    <row r="3" spans="1:7">
      <c r="A3" s="114" t="s">
        <v>115</v>
      </c>
      <c r="B3" t="s">
        <v>116</v>
      </c>
      <c r="C3" t="str">
        <f>A3&amp;B3</f>
        <v>MPLwith preparation</v>
      </c>
      <c r="D3" s="115" t="s">
        <v>117</v>
      </c>
      <c r="F3" s="114" t="s">
        <v>118</v>
      </c>
      <c r="G3" s="115">
        <v>20220131</v>
      </c>
    </row>
    <row r="4" spans="1:7">
      <c r="A4" s="114"/>
      <c r="D4" s="115" t="s">
        <v>119</v>
      </c>
      <c r="E4" s="109"/>
      <c r="F4" s="114" t="s">
        <v>120</v>
      </c>
      <c r="G4" s="115">
        <v>20220228</v>
      </c>
    </row>
    <row r="5" spans="1:7">
      <c r="A5" s="114" t="s">
        <v>121</v>
      </c>
      <c r="B5" t="s">
        <v>116</v>
      </c>
      <c r="C5" t="str">
        <f>A5&amp;B5</f>
        <v>NQLwith preparation</v>
      </c>
      <c r="D5" s="115" t="s">
        <v>122</v>
      </c>
      <c r="F5" s="114" t="s">
        <v>123</v>
      </c>
      <c r="G5" s="115">
        <v>20220331</v>
      </c>
    </row>
    <row r="6" spans="1:7">
      <c r="A6" s="114"/>
      <c r="D6" s="115" t="s">
        <v>124</v>
      </c>
      <c r="E6" s="109"/>
      <c r="F6" s="114" t="s">
        <v>125</v>
      </c>
      <c r="G6" s="115">
        <v>20220430</v>
      </c>
    </row>
    <row r="7" spans="1:7">
      <c r="A7" s="114"/>
      <c r="D7" s="115" t="s">
        <v>126</v>
      </c>
      <c r="F7" s="114" t="s">
        <v>127</v>
      </c>
      <c r="G7" s="115">
        <v>20220531</v>
      </c>
    </row>
    <row r="8" spans="1:7">
      <c r="A8" s="114"/>
      <c r="D8" s="115" t="s">
        <v>128</v>
      </c>
      <c r="F8" s="114" t="s">
        <v>129</v>
      </c>
      <c r="G8" s="115">
        <v>20220630</v>
      </c>
    </row>
    <row r="9" spans="1:7">
      <c r="A9" s="114"/>
      <c r="D9" s="115" t="s">
        <v>130</v>
      </c>
      <c r="F9" s="114" t="s">
        <v>131</v>
      </c>
      <c r="G9" s="115">
        <v>20220731</v>
      </c>
    </row>
    <row r="10" spans="1:7">
      <c r="A10" s="114"/>
      <c r="D10" s="115"/>
      <c r="F10" s="114" t="s">
        <v>132</v>
      </c>
      <c r="G10" s="115">
        <v>20220831</v>
      </c>
    </row>
    <row r="11" spans="1:7">
      <c r="A11" s="114"/>
      <c r="D11" s="115"/>
      <c r="E11" s="109"/>
      <c r="F11" s="114" t="s">
        <v>133</v>
      </c>
      <c r="G11" s="115">
        <v>20220930</v>
      </c>
    </row>
    <row r="12" spans="1:7">
      <c r="A12" s="114" t="s">
        <v>134</v>
      </c>
      <c r="B12" t="s">
        <v>135</v>
      </c>
      <c r="C12" t="str">
        <f t="shared" ref="C12:C18" si="0">A12&amp;B12</f>
        <v>HAY10without preparation</v>
      </c>
      <c r="D12" s="115" t="s">
        <v>136</v>
      </c>
      <c r="F12" s="114" t="s">
        <v>137</v>
      </c>
      <c r="G12" s="115">
        <v>20221031</v>
      </c>
    </row>
    <row r="13" spans="1:7">
      <c r="A13" s="114" t="s">
        <v>138</v>
      </c>
      <c r="B13" t="s">
        <v>135</v>
      </c>
      <c r="C13" t="str">
        <f t="shared" si="0"/>
        <v>HAY11without preparation</v>
      </c>
      <c r="D13" s="115" t="s">
        <v>136</v>
      </c>
      <c r="F13" s="114" t="s">
        <v>139</v>
      </c>
      <c r="G13" s="115">
        <v>20221130</v>
      </c>
    </row>
    <row r="14" spans="1:7">
      <c r="A14" s="114" t="s">
        <v>140</v>
      </c>
      <c r="B14" t="s">
        <v>135</v>
      </c>
      <c r="C14" t="str">
        <f t="shared" si="0"/>
        <v>HAY12without preparation</v>
      </c>
      <c r="D14" s="115" t="s">
        <v>136</v>
      </c>
      <c r="F14" s="114" t="s">
        <v>141</v>
      </c>
      <c r="G14" s="115">
        <v>20221231</v>
      </c>
    </row>
    <row r="15" spans="1:7">
      <c r="A15" s="114" t="s">
        <v>142</v>
      </c>
      <c r="B15" t="s">
        <v>135</v>
      </c>
      <c r="C15" t="str">
        <f t="shared" si="0"/>
        <v>HAY6without preparation</v>
      </c>
      <c r="D15" s="115" t="s">
        <v>136</v>
      </c>
      <c r="F15" s="114"/>
      <c r="G15" s="115"/>
    </row>
    <row r="16" spans="1:7" ht="15" thickBot="1">
      <c r="A16" s="114" t="s">
        <v>143</v>
      </c>
      <c r="B16" t="s">
        <v>135</v>
      </c>
      <c r="C16" t="str">
        <f t="shared" si="0"/>
        <v>HAY7without preparation</v>
      </c>
      <c r="D16" s="115" t="s">
        <v>136</v>
      </c>
      <c r="F16" s="116" t="s">
        <v>144</v>
      </c>
      <c r="G16" s="117"/>
    </row>
    <row r="17" spans="1:5">
      <c r="A17" s="114" t="s">
        <v>145</v>
      </c>
      <c r="B17" t="s">
        <v>135</v>
      </c>
      <c r="C17" t="str">
        <f t="shared" si="0"/>
        <v>HAY8without preparation</v>
      </c>
      <c r="D17" s="115" t="s">
        <v>136</v>
      </c>
    </row>
    <row r="18" spans="1:5">
      <c r="A18" s="114" t="s">
        <v>146</v>
      </c>
      <c r="B18" t="s">
        <v>135</v>
      </c>
      <c r="C18" t="str">
        <f t="shared" si="0"/>
        <v>HAY9without preparation</v>
      </c>
      <c r="D18" s="115" t="s">
        <v>136</v>
      </c>
    </row>
    <row r="19" spans="1:5">
      <c r="A19" s="114" t="s">
        <v>147</v>
      </c>
      <c r="B19" t="s">
        <v>135</v>
      </c>
      <c r="C19" t="str">
        <f>A19&amp;B19</f>
        <v>Apprenticewithout preparation</v>
      </c>
      <c r="D19" s="115" t="s">
        <v>136</v>
      </c>
    </row>
    <row r="20" spans="1:5">
      <c r="A20" s="114" t="s">
        <v>148</v>
      </c>
      <c r="B20" t="s">
        <v>116</v>
      </c>
      <c r="C20" t="str">
        <f t="shared" ref="C20:C22" si="1">A20&amp;B20</f>
        <v>MKTwith preparation</v>
      </c>
      <c r="D20" s="115" t="s">
        <v>122</v>
      </c>
    </row>
    <row r="21" spans="1:5">
      <c r="A21" s="114" t="s">
        <v>115</v>
      </c>
      <c r="B21" t="s">
        <v>116</v>
      </c>
      <c r="C21" t="str">
        <f t="shared" si="1"/>
        <v>MPLwith preparation</v>
      </c>
      <c r="D21" s="115" t="s">
        <v>117</v>
      </c>
    </row>
    <row r="22" spans="1:5" ht="15" thickBot="1">
      <c r="A22" s="118" t="s">
        <v>121</v>
      </c>
      <c r="B22" s="119" t="s">
        <v>116</v>
      </c>
      <c r="C22" s="119" t="str">
        <f t="shared" si="1"/>
        <v>NQLwith preparation</v>
      </c>
      <c r="D22" s="117" t="s">
        <v>122</v>
      </c>
    </row>
    <row r="23" spans="1:5">
      <c r="E23" s="109"/>
    </row>
    <row r="25" spans="1:5">
      <c r="A25" s="108"/>
    </row>
    <row r="26" spans="1:5" s="109" customFormat="1"/>
    <row r="27" spans="1:5" s="109" customFormat="1"/>
    <row r="28" spans="1:5">
      <c r="A28" s="109"/>
    </row>
    <row r="29" spans="1:5">
      <c r="A29" s="109"/>
    </row>
    <row r="30" spans="1:5">
      <c r="A30" s="109"/>
    </row>
    <row r="31" spans="1:5">
      <c r="A31" s="109"/>
    </row>
    <row r="32" spans="1:5">
      <c r="A32" s="109"/>
    </row>
  </sheetData>
  <sheetProtection algorithmName="SHA-512" hashValue="GDzt3h7vTF9L3zrh0DeACt1JAsset1q69mWlN912BNJy39Qua9K2rQzfGRLdESEge4pVuRbwldjhUNywj63hcw==" saltValue="kj5f3gs1L1p4rF02/uNSMw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72397-24C9-4A80-A765-A13A9A5E840E}">
  <dimension ref="A1:R62"/>
  <sheetViews>
    <sheetView topLeftCell="A13" zoomScale="80" zoomScaleNormal="80" workbookViewId="0">
      <selection activeCell="M22" sqref="M22:N26"/>
    </sheetView>
  </sheetViews>
  <sheetFormatPr defaultRowHeight="14.45"/>
  <cols>
    <col min="1" max="1" width="6.85546875" bestFit="1" customWidth="1"/>
    <col min="2" max="2" width="5.5703125" bestFit="1" customWidth="1"/>
    <col min="3" max="3" width="10" bestFit="1" customWidth="1"/>
    <col min="4" max="4" width="10.5703125" bestFit="1" customWidth="1"/>
    <col min="5" max="5" width="14.28515625" bestFit="1" customWidth="1"/>
    <col min="6" max="6" width="18.85546875" bestFit="1" customWidth="1"/>
    <col min="7" max="7" width="14.28515625" bestFit="1" customWidth="1"/>
    <col min="8" max="8" width="18.85546875" bestFit="1" customWidth="1"/>
    <col min="9" max="9" width="12.5703125" bestFit="1" customWidth="1"/>
    <col min="13" max="13" width="10" bestFit="1" customWidth="1"/>
    <col min="14" max="14" width="15.7109375" bestFit="1" customWidth="1"/>
    <col min="15" max="15" width="11.28515625" bestFit="1" customWidth="1"/>
    <col min="16" max="16" width="27.7109375" bestFit="1" customWidth="1"/>
    <col min="18" max="18" width="15.7109375" bestFit="1" customWidth="1"/>
  </cols>
  <sheetData>
    <row r="1" spans="1:18">
      <c r="A1" s="147" t="s">
        <v>149</v>
      </c>
      <c r="B1" s="148"/>
      <c r="C1" s="148"/>
      <c r="D1" s="13"/>
      <c r="E1" s="14"/>
      <c r="G1" s="14"/>
      <c r="H1" s="14"/>
      <c r="K1" s="149" t="s">
        <v>150</v>
      </c>
      <c r="L1" s="150"/>
      <c r="M1" s="150"/>
      <c r="N1" s="33"/>
      <c r="O1" s="34"/>
      <c r="P1" s="34"/>
      <c r="Q1" s="34"/>
      <c r="R1" s="34"/>
    </row>
    <row r="2" spans="1:18">
      <c r="A2" s="15" t="s">
        <v>151</v>
      </c>
      <c r="B2" s="16" t="s">
        <v>152</v>
      </c>
      <c r="C2" s="15" t="s">
        <v>153</v>
      </c>
      <c r="D2" s="17" t="s">
        <v>154</v>
      </c>
      <c r="E2" s="17" t="s">
        <v>155</v>
      </c>
      <c r="F2" s="18" t="s">
        <v>156</v>
      </c>
      <c r="G2" s="19" t="s">
        <v>157</v>
      </c>
      <c r="H2" s="19" t="s">
        <v>158</v>
      </c>
      <c r="K2" s="152" t="s">
        <v>159</v>
      </c>
      <c r="L2" s="152"/>
      <c r="M2" s="152"/>
      <c r="N2" s="33"/>
      <c r="O2" s="34"/>
      <c r="P2" s="34"/>
      <c r="Q2" s="34"/>
      <c r="R2" s="34"/>
    </row>
    <row r="3" spans="1:18" ht="14.45" customHeight="1">
      <c r="A3" s="20" t="s">
        <v>160</v>
      </c>
      <c r="B3" s="21">
        <v>19</v>
      </c>
      <c r="C3" s="22">
        <v>17676</v>
      </c>
      <c r="D3" s="23">
        <f t="shared" ref="D3:D27" si="0">ROUND((C3/52.143/37),2)</f>
        <v>9.16</v>
      </c>
      <c r="E3" s="23">
        <f t="shared" ref="E3:E27" si="1">D3*16.02%</f>
        <v>1.4674320000000001</v>
      </c>
      <c r="F3" s="24">
        <f t="shared" ref="F3:F27" si="2">D3+E3</f>
        <v>10.627432000000001</v>
      </c>
      <c r="G3" s="24">
        <f t="shared" ref="G3:G27" si="3">D3*18.66%</f>
        <v>1.7092559999999999</v>
      </c>
      <c r="H3" s="23">
        <f t="shared" ref="H3:H27" si="4">D3+G3</f>
        <v>10.869256</v>
      </c>
      <c r="K3" s="35" t="s">
        <v>151</v>
      </c>
      <c r="L3" s="36" t="s">
        <v>152</v>
      </c>
      <c r="M3" s="62" t="s">
        <v>153</v>
      </c>
      <c r="N3" s="38" t="s">
        <v>161</v>
      </c>
      <c r="O3" s="37" t="s">
        <v>162</v>
      </c>
      <c r="P3" s="39" t="s">
        <v>163</v>
      </c>
      <c r="Q3" s="40"/>
      <c r="R3" s="40"/>
    </row>
    <row r="4" spans="1:18">
      <c r="A4" s="25"/>
      <c r="B4" s="26">
        <v>20</v>
      </c>
      <c r="C4" s="27">
        <v>18084</v>
      </c>
      <c r="D4" s="28">
        <f t="shared" si="0"/>
        <v>9.3699999999999992</v>
      </c>
      <c r="E4" s="28">
        <f t="shared" si="1"/>
        <v>1.501074</v>
      </c>
      <c r="F4" s="29">
        <f t="shared" si="2"/>
        <v>10.871074</v>
      </c>
      <c r="G4" s="29">
        <f t="shared" si="3"/>
        <v>1.7484419999999998</v>
      </c>
      <c r="H4" s="28">
        <f t="shared" si="4"/>
        <v>11.118441999999998</v>
      </c>
      <c r="K4" s="41" t="s">
        <v>121</v>
      </c>
      <c r="L4" s="42">
        <v>1</v>
      </c>
      <c r="M4" s="56">
        <v>19821</v>
      </c>
      <c r="N4" s="43">
        <f>ROUND((M4/52.143/37),2)</f>
        <v>10.27</v>
      </c>
      <c r="O4" s="44">
        <f>ROUND((N4*23.73%),2)</f>
        <v>2.44</v>
      </c>
      <c r="P4" s="43">
        <f>O4+N4</f>
        <v>12.709999999999999</v>
      </c>
      <c r="Q4" s="34"/>
      <c r="R4" s="34"/>
    </row>
    <row r="5" spans="1:18">
      <c r="A5" s="30" t="s">
        <v>164</v>
      </c>
      <c r="B5" s="31">
        <v>21</v>
      </c>
      <c r="C5" s="22">
        <v>18420</v>
      </c>
      <c r="D5" s="23">
        <f t="shared" si="0"/>
        <v>9.5500000000000007</v>
      </c>
      <c r="E5" s="23">
        <f t="shared" si="1"/>
        <v>1.5299100000000001</v>
      </c>
      <c r="F5" s="24">
        <f t="shared" si="2"/>
        <v>11.079910000000002</v>
      </c>
      <c r="G5" s="24">
        <f t="shared" si="3"/>
        <v>1.78203</v>
      </c>
      <c r="H5" s="32">
        <f t="shared" si="4"/>
        <v>11.332030000000001</v>
      </c>
      <c r="K5" s="45"/>
      <c r="L5" s="46"/>
      <c r="M5" s="22"/>
      <c r="N5" s="44"/>
      <c r="O5" s="44"/>
      <c r="P5" s="44"/>
      <c r="Q5" s="34"/>
      <c r="R5" s="34"/>
    </row>
    <row r="6" spans="1:18">
      <c r="A6" s="20"/>
      <c r="B6" s="21">
        <v>22</v>
      </c>
      <c r="C6" s="22">
        <v>19116</v>
      </c>
      <c r="D6" s="23">
        <f t="shared" si="0"/>
        <v>9.91</v>
      </c>
      <c r="E6" s="23">
        <f t="shared" si="1"/>
        <v>1.587582</v>
      </c>
      <c r="F6" s="24">
        <f t="shared" si="2"/>
        <v>11.497582</v>
      </c>
      <c r="G6" s="24">
        <f t="shared" si="3"/>
        <v>1.8492059999999999</v>
      </c>
      <c r="H6" s="23">
        <f t="shared" si="4"/>
        <v>11.759206000000001</v>
      </c>
      <c r="K6" s="45" t="s">
        <v>121</v>
      </c>
      <c r="L6" s="46">
        <v>2</v>
      </c>
      <c r="M6" s="22">
        <v>21102</v>
      </c>
      <c r="N6" s="44">
        <f t="shared" ref="N6:N15" si="5">ROUND((M6/52.143/37),2)</f>
        <v>10.94</v>
      </c>
      <c r="O6" s="44">
        <f t="shared" ref="O6:O15" si="6">ROUND((N6*23.73%),2)</f>
        <v>2.6</v>
      </c>
      <c r="P6" s="44">
        <f t="shared" ref="P6:P15" si="7">O6+N6</f>
        <v>13.54</v>
      </c>
      <c r="Q6" s="34"/>
      <c r="R6" s="34"/>
    </row>
    <row r="7" spans="1:18">
      <c r="A7" s="20"/>
      <c r="B7" s="21">
        <v>23</v>
      </c>
      <c r="C7" s="22">
        <v>19821</v>
      </c>
      <c r="D7" s="23">
        <f t="shared" si="0"/>
        <v>10.27</v>
      </c>
      <c r="E7" s="23">
        <f t="shared" si="1"/>
        <v>1.645254</v>
      </c>
      <c r="F7" s="24">
        <f t="shared" si="2"/>
        <v>11.915253999999999</v>
      </c>
      <c r="G7" s="24">
        <f t="shared" si="3"/>
        <v>1.9163819999999998</v>
      </c>
      <c r="H7" s="23">
        <f t="shared" si="4"/>
        <v>12.186382</v>
      </c>
      <c r="K7" s="45"/>
      <c r="L7" s="46"/>
      <c r="M7" s="22"/>
      <c r="N7" s="44"/>
      <c r="O7" s="44"/>
      <c r="P7" s="44"/>
      <c r="Q7" s="34"/>
      <c r="R7" s="34"/>
    </row>
    <row r="8" spans="1:18">
      <c r="A8" s="25"/>
      <c r="B8" s="26">
        <v>24</v>
      </c>
      <c r="C8" s="27">
        <v>20562</v>
      </c>
      <c r="D8" s="28">
        <f t="shared" si="0"/>
        <v>10.66</v>
      </c>
      <c r="E8" s="28">
        <f t="shared" si="1"/>
        <v>1.707732</v>
      </c>
      <c r="F8" s="29">
        <f t="shared" si="2"/>
        <v>12.367732</v>
      </c>
      <c r="G8" s="29">
        <f t="shared" si="3"/>
        <v>1.9891559999999999</v>
      </c>
      <c r="H8" s="28">
        <f t="shared" si="4"/>
        <v>12.649156</v>
      </c>
      <c r="K8" s="45" t="s">
        <v>121</v>
      </c>
      <c r="L8" s="46">
        <v>3</v>
      </c>
      <c r="M8" s="22">
        <v>22452</v>
      </c>
      <c r="N8" s="44">
        <f t="shared" si="5"/>
        <v>11.64</v>
      </c>
      <c r="O8" s="44">
        <f t="shared" si="6"/>
        <v>2.76</v>
      </c>
      <c r="P8" s="44">
        <f t="shared" si="7"/>
        <v>14.4</v>
      </c>
      <c r="Q8" s="34"/>
      <c r="R8" s="34"/>
    </row>
    <row r="9" spans="1:18">
      <c r="A9" s="30" t="s">
        <v>165</v>
      </c>
      <c r="B9" s="31">
        <v>25</v>
      </c>
      <c r="C9" s="22">
        <v>21102</v>
      </c>
      <c r="D9" s="23">
        <f t="shared" si="0"/>
        <v>10.94</v>
      </c>
      <c r="E9" s="23">
        <f t="shared" si="1"/>
        <v>1.752588</v>
      </c>
      <c r="F9" s="24">
        <f t="shared" si="2"/>
        <v>12.692587999999999</v>
      </c>
      <c r="G9" s="24">
        <f t="shared" si="3"/>
        <v>2.041404</v>
      </c>
      <c r="H9" s="32">
        <f t="shared" si="4"/>
        <v>12.981403999999999</v>
      </c>
      <c r="K9" s="45"/>
      <c r="L9" s="46"/>
      <c r="M9" s="22"/>
      <c r="N9" s="44"/>
      <c r="O9" s="44"/>
      <c r="P9" s="44"/>
      <c r="Q9" s="34"/>
      <c r="R9" s="34"/>
    </row>
    <row r="10" spans="1:18">
      <c r="A10" s="20"/>
      <c r="B10" s="21">
        <v>26</v>
      </c>
      <c r="C10" s="22">
        <v>21738</v>
      </c>
      <c r="D10" s="23">
        <f t="shared" si="0"/>
        <v>11.27</v>
      </c>
      <c r="E10" s="23">
        <f t="shared" si="1"/>
        <v>1.8054540000000001</v>
      </c>
      <c r="F10" s="24">
        <f t="shared" si="2"/>
        <v>13.075454000000001</v>
      </c>
      <c r="G10" s="24">
        <f t="shared" si="3"/>
        <v>2.1029819999999999</v>
      </c>
      <c r="H10" s="23">
        <f t="shared" si="4"/>
        <v>13.372982</v>
      </c>
      <c r="K10" s="47" t="s">
        <v>121</v>
      </c>
      <c r="L10" s="48">
        <v>4</v>
      </c>
      <c r="M10" s="27">
        <v>23922</v>
      </c>
      <c r="N10" s="49">
        <f t="shared" si="5"/>
        <v>12.4</v>
      </c>
      <c r="O10" s="49">
        <f t="shared" si="6"/>
        <v>2.94</v>
      </c>
      <c r="P10" s="49">
        <f t="shared" si="7"/>
        <v>15.34</v>
      </c>
      <c r="Q10" s="34"/>
      <c r="R10" s="34"/>
    </row>
    <row r="11" spans="1:18">
      <c r="A11" s="20"/>
      <c r="B11" s="21">
        <v>27</v>
      </c>
      <c r="C11" s="22">
        <v>22452</v>
      </c>
      <c r="D11" s="23">
        <f t="shared" si="0"/>
        <v>11.64</v>
      </c>
      <c r="E11" s="23">
        <f t="shared" si="1"/>
        <v>1.8647280000000002</v>
      </c>
      <c r="F11" s="24">
        <f t="shared" si="2"/>
        <v>13.504728</v>
      </c>
      <c r="G11" s="24">
        <f t="shared" si="3"/>
        <v>2.172024</v>
      </c>
      <c r="H11" s="23">
        <f t="shared" si="4"/>
        <v>13.812024000000001</v>
      </c>
      <c r="K11" s="41" t="s">
        <v>115</v>
      </c>
      <c r="L11" s="46">
        <v>1</v>
      </c>
      <c r="M11" s="56">
        <v>24726</v>
      </c>
      <c r="N11" s="44">
        <f t="shared" si="5"/>
        <v>12.82</v>
      </c>
      <c r="O11" s="44">
        <f t="shared" si="6"/>
        <v>3.04</v>
      </c>
      <c r="P11" s="44">
        <f t="shared" si="7"/>
        <v>15.86</v>
      </c>
      <c r="Q11" s="34"/>
      <c r="R11" s="34"/>
    </row>
    <row r="12" spans="1:18">
      <c r="A12" s="20"/>
      <c r="B12" s="21">
        <v>28</v>
      </c>
      <c r="C12" s="22">
        <v>23169</v>
      </c>
      <c r="D12" s="23">
        <f t="shared" si="0"/>
        <v>12.01</v>
      </c>
      <c r="E12" s="23">
        <f t="shared" si="1"/>
        <v>1.924002</v>
      </c>
      <c r="F12" s="24">
        <f t="shared" si="2"/>
        <v>13.934002</v>
      </c>
      <c r="G12" s="24">
        <f t="shared" si="3"/>
        <v>2.241066</v>
      </c>
      <c r="H12" s="23">
        <f t="shared" si="4"/>
        <v>14.251066</v>
      </c>
      <c r="K12" s="45"/>
      <c r="L12" s="46"/>
      <c r="M12" s="22"/>
      <c r="N12" s="44"/>
      <c r="O12" s="44"/>
      <c r="P12" s="44"/>
      <c r="Q12" s="34"/>
      <c r="R12" s="34"/>
    </row>
    <row r="13" spans="1:18">
      <c r="A13" s="25"/>
      <c r="B13" s="26">
        <v>29</v>
      </c>
      <c r="C13" s="27">
        <v>23922</v>
      </c>
      <c r="D13" s="28">
        <f t="shared" si="0"/>
        <v>12.4</v>
      </c>
      <c r="E13" s="28">
        <f t="shared" si="1"/>
        <v>1.9864800000000002</v>
      </c>
      <c r="F13" s="29">
        <f t="shared" si="2"/>
        <v>14.386480000000001</v>
      </c>
      <c r="G13" s="29">
        <f t="shared" si="3"/>
        <v>2.3138399999999999</v>
      </c>
      <c r="H13" s="28">
        <f t="shared" si="4"/>
        <v>14.713840000000001</v>
      </c>
      <c r="K13" s="45" t="s">
        <v>115</v>
      </c>
      <c r="L13" s="46">
        <v>2</v>
      </c>
      <c r="M13" s="22">
        <v>26577</v>
      </c>
      <c r="N13" s="44">
        <f t="shared" si="5"/>
        <v>13.78</v>
      </c>
      <c r="O13" s="22">
        <f t="shared" si="6"/>
        <v>3.27</v>
      </c>
      <c r="P13" s="22">
        <f t="shared" si="7"/>
        <v>17.05</v>
      </c>
      <c r="Q13" s="34"/>
      <c r="R13" s="34"/>
    </row>
    <row r="14" spans="1:18">
      <c r="A14" s="30" t="s">
        <v>166</v>
      </c>
      <c r="B14" s="31">
        <v>30</v>
      </c>
      <c r="C14" s="22">
        <v>24726</v>
      </c>
      <c r="D14" s="23">
        <f t="shared" si="0"/>
        <v>12.82</v>
      </c>
      <c r="E14" s="23">
        <f t="shared" si="1"/>
        <v>2.0537640000000001</v>
      </c>
      <c r="F14" s="24">
        <f t="shared" si="2"/>
        <v>14.873764000000001</v>
      </c>
      <c r="G14" s="24">
        <f t="shared" si="3"/>
        <v>2.3922119999999998</v>
      </c>
      <c r="H14" s="32">
        <f t="shared" si="4"/>
        <v>15.212212000000001</v>
      </c>
      <c r="K14" s="45"/>
      <c r="L14" s="46"/>
      <c r="M14" s="22"/>
      <c r="N14" s="44"/>
      <c r="O14" s="22"/>
      <c r="P14" s="22"/>
      <c r="Q14" s="34"/>
      <c r="R14" s="34"/>
    </row>
    <row r="15" spans="1:18">
      <c r="A15" s="20"/>
      <c r="B15" s="21">
        <v>31</v>
      </c>
      <c r="C15" s="22">
        <v>25548</v>
      </c>
      <c r="D15" s="23">
        <f t="shared" si="0"/>
        <v>13.24</v>
      </c>
      <c r="E15" s="23">
        <f t="shared" si="1"/>
        <v>2.121048</v>
      </c>
      <c r="F15" s="24">
        <f t="shared" si="2"/>
        <v>15.361048</v>
      </c>
      <c r="G15" s="24">
        <f t="shared" si="3"/>
        <v>2.4705839999999997</v>
      </c>
      <c r="H15" s="23">
        <f t="shared" si="4"/>
        <v>15.710584000000001</v>
      </c>
      <c r="K15" s="45" t="s">
        <v>115</v>
      </c>
      <c r="L15" s="46">
        <v>3</v>
      </c>
      <c r="M15" s="22">
        <v>27468</v>
      </c>
      <c r="N15" s="44">
        <f t="shared" si="5"/>
        <v>14.24</v>
      </c>
      <c r="O15" s="22">
        <f t="shared" si="6"/>
        <v>3.38</v>
      </c>
      <c r="P15" s="22">
        <f t="shared" si="7"/>
        <v>17.62</v>
      </c>
      <c r="Q15" s="34"/>
      <c r="R15" s="34"/>
    </row>
    <row r="16" spans="1:18">
      <c r="A16" s="20"/>
      <c r="B16" s="21">
        <v>32</v>
      </c>
      <c r="C16" s="22">
        <v>26577</v>
      </c>
      <c r="D16" s="23">
        <f t="shared" si="0"/>
        <v>13.78</v>
      </c>
      <c r="E16" s="23">
        <f t="shared" si="1"/>
        <v>2.2075559999999999</v>
      </c>
      <c r="F16" s="24">
        <f t="shared" si="2"/>
        <v>15.987556</v>
      </c>
      <c r="G16" s="24">
        <f t="shared" si="3"/>
        <v>2.5713479999999995</v>
      </c>
      <c r="H16" s="23">
        <f t="shared" si="4"/>
        <v>16.351347999999998</v>
      </c>
      <c r="K16" s="45"/>
      <c r="L16" s="60"/>
      <c r="M16" s="63"/>
      <c r="N16" s="63"/>
      <c r="O16" s="63"/>
      <c r="P16" s="63"/>
      <c r="Q16" s="34"/>
      <c r="R16" s="34"/>
    </row>
    <row r="17" spans="1:18">
      <c r="A17" s="25"/>
      <c r="B17" s="26">
        <v>33</v>
      </c>
      <c r="C17" s="27">
        <v>27468</v>
      </c>
      <c r="D17" s="28">
        <f t="shared" si="0"/>
        <v>14.24</v>
      </c>
      <c r="E17" s="28">
        <f t="shared" si="1"/>
        <v>2.2812480000000002</v>
      </c>
      <c r="F17" s="29">
        <f t="shared" si="2"/>
        <v>16.521248</v>
      </c>
      <c r="G17" s="29">
        <f t="shared" si="3"/>
        <v>2.657184</v>
      </c>
      <c r="H17" s="28">
        <f t="shared" si="4"/>
        <v>16.897183999999999</v>
      </c>
      <c r="K17" s="50" t="s">
        <v>148</v>
      </c>
      <c r="L17" s="51" t="s">
        <v>167</v>
      </c>
      <c r="M17" s="58">
        <v>28344</v>
      </c>
      <c r="N17" s="58">
        <f>ROUND((M17/52.143/37),2)</f>
        <v>14.69</v>
      </c>
      <c r="O17" s="58">
        <f>ROUND((N17*23.73%),2)</f>
        <v>3.49</v>
      </c>
      <c r="P17" s="58">
        <f>O17+N17</f>
        <v>18.18</v>
      </c>
      <c r="Q17" s="34"/>
      <c r="R17" s="34"/>
    </row>
    <row r="18" spans="1:18">
      <c r="A18" s="30" t="s">
        <v>168</v>
      </c>
      <c r="B18" s="31">
        <v>34</v>
      </c>
      <c r="C18" s="22">
        <v>28344</v>
      </c>
      <c r="D18" s="23">
        <f t="shared" si="0"/>
        <v>14.69</v>
      </c>
      <c r="E18" s="23">
        <f t="shared" si="1"/>
        <v>2.3533379999999999</v>
      </c>
      <c r="F18" s="24">
        <f t="shared" si="2"/>
        <v>17.043337999999999</v>
      </c>
      <c r="G18" s="24">
        <f t="shared" si="3"/>
        <v>2.7411539999999999</v>
      </c>
      <c r="H18" s="32">
        <f t="shared" si="4"/>
        <v>17.431153999999999</v>
      </c>
      <c r="K18" s="50" t="s">
        <v>148</v>
      </c>
      <c r="L18" s="51" t="s">
        <v>169</v>
      </c>
      <c r="M18" s="58">
        <v>29193</v>
      </c>
      <c r="N18" s="58">
        <f>ROUND((M18/52.143/37),2)</f>
        <v>15.13</v>
      </c>
      <c r="O18" s="58">
        <f>ROUND((N18*23.73%),2)</f>
        <v>3.59</v>
      </c>
      <c r="P18" s="58">
        <f>O18+N18</f>
        <v>18.72</v>
      </c>
      <c r="Q18" s="34"/>
      <c r="R18" s="34"/>
    </row>
    <row r="19" spans="1:18">
      <c r="A19" s="20"/>
      <c r="B19" s="21" t="s">
        <v>170</v>
      </c>
      <c r="C19" s="22">
        <v>28605</v>
      </c>
      <c r="D19" s="23">
        <f t="shared" si="0"/>
        <v>14.83</v>
      </c>
      <c r="E19" s="23">
        <f t="shared" si="1"/>
        <v>2.375766</v>
      </c>
      <c r="F19" s="24">
        <f t="shared" si="2"/>
        <v>17.205766000000001</v>
      </c>
      <c r="G19" s="24">
        <f t="shared" si="3"/>
        <v>2.7672779999999997</v>
      </c>
      <c r="H19" s="23">
        <f t="shared" si="4"/>
        <v>17.597277999999999</v>
      </c>
      <c r="K19" s="50" t="s">
        <v>148</v>
      </c>
      <c r="L19" s="51" t="s">
        <v>171</v>
      </c>
      <c r="M19" s="58">
        <v>30063</v>
      </c>
      <c r="N19" s="58">
        <f>ROUND((M19/52.143/37),2)</f>
        <v>15.58</v>
      </c>
      <c r="O19" s="58">
        <f>ROUND((N19*23.73%),2)</f>
        <v>3.7</v>
      </c>
      <c r="P19" s="58">
        <f>O19+N19</f>
        <v>19.28</v>
      </c>
      <c r="Q19" s="34"/>
      <c r="R19" s="34"/>
    </row>
    <row r="20" spans="1:18">
      <c r="A20" s="20"/>
      <c r="B20" s="21">
        <v>35</v>
      </c>
      <c r="C20" s="22">
        <v>29193</v>
      </c>
      <c r="D20" s="23">
        <f t="shared" si="0"/>
        <v>15.13</v>
      </c>
      <c r="E20" s="23">
        <f t="shared" si="1"/>
        <v>2.4238260000000005</v>
      </c>
      <c r="F20" s="24">
        <f t="shared" si="2"/>
        <v>17.553826000000001</v>
      </c>
      <c r="G20" s="24">
        <f t="shared" si="3"/>
        <v>2.823258</v>
      </c>
      <c r="H20" s="23">
        <f t="shared" si="4"/>
        <v>17.953258000000002</v>
      </c>
      <c r="K20" s="52"/>
      <c r="L20" s="60"/>
      <c r="M20" s="63"/>
      <c r="N20" s="63"/>
      <c r="O20" s="63"/>
      <c r="P20" s="63"/>
      <c r="Q20" s="34"/>
      <c r="R20" s="34"/>
    </row>
    <row r="21" spans="1:18">
      <c r="A21" s="20"/>
      <c r="B21" s="21">
        <v>36</v>
      </c>
      <c r="C21" s="22">
        <v>30063</v>
      </c>
      <c r="D21" s="23">
        <f t="shared" si="0"/>
        <v>15.58</v>
      </c>
      <c r="E21" s="23">
        <f t="shared" si="1"/>
        <v>2.4959160000000002</v>
      </c>
      <c r="F21" s="24">
        <f t="shared" si="2"/>
        <v>18.075915999999999</v>
      </c>
      <c r="G21" s="24">
        <f t="shared" si="3"/>
        <v>2.9072279999999999</v>
      </c>
      <c r="H21" s="23">
        <f t="shared" si="4"/>
        <v>18.487228000000002</v>
      </c>
      <c r="K21" s="45" t="s">
        <v>115</v>
      </c>
      <c r="L21" s="46">
        <v>4</v>
      </c>
      <c r="M21" s="22">
        <v>30063</v>
      </c>
      <c r="N21" s="22">
        <f>ROUND((M21/52.143/37),2)</f>
        <v>15.58</v>
      </c>
      <c r="O21" s="22">
        <f>ROUND((N21*23.73%),2)</f>
        <v>3.7</v>
      </c>
      <c r="P21" s="22">
        <f>O21+N21</f>
        <v>19.28</v>
      </c>
      <c r="Q21" s="34"/>
      <c r="R21" s="34"/>
    </row>
    <row r="22" spans="1:18">
      <c r="A22" s="25"/>
      <c r="B22" s="26">
        <v>37</v>
      </c>
      <c r="C22" s="27">
        <v>30933</v>
      </c>
      <c r="D22" s="28">
        <f t="shared" si="0"/>
        <v>16.03</v>
      </c>
      <c r="E22" s="28">
        <f t="shared" si="1"/>
        <v>2.5680060000000005</v>
      </c>
      <c r="F22" s="29">
        <f t="shared" si="2"/>
        <v>18.598006000000002</v>
      </c>
      <c r="G22" s="29">
        <f t="shared" si="3"/>
        <v>2.9911979999999998</v>
      </c>
      <c r="H22" s="28">
        <f t="shared" si="4"/>
        <v>19.021198000000002</v>
      </c>
      <c r="K22" s="50" t="s">
        <v>148</v>
      </c>
      <c r="L22" s="51" t="s">
        <v>172</v>
      </c>
      <c r="M22" s="58">
        <v>30933</v>
      </c>
      <c r="N22" s="58">
        <f>ROUND((M22/52.143/37),2)</f>
        <v>16.03</v>
      </c>
      <c r="O22" s="58">
        <f>ROUND((N22*23.73%),2)</f>
        <v>3.8</v>
      </c>
      <c r="P22" s="58">
        <f>O22+N22</f>
        <v>19.830000000000002</v>
      </c>
      <c r="Q22" s="34"/>
      <c r="R22" s="34"/>
    </row>
    <row r="23" spans="1:18">
      <c r="A23" s="30" t="s">
        <v>173</v>
      </c>
      <c r="B23" s="31">
        <v>38</v>
      </c>
      <c r="C23" s="22">
        <v>31722</v>
      </c>
      <c r="D23" s="23">
        <f t="shared" si="0"/>
        <v>16.440000000000001</v>
      </c>
      <c r="E23" s="23">
        <f t="shared" si="1"/>
        <v>2.6336880000000003</v>
      </c>
      <c r="F23" s="24">
        <f t="shared" si="2"/>
        <v>19.073688000000001</v>
      </c>
      <c r="G23" s="24">
        <f t="shared" si="3"/>
        <v>3.067704</v>
      </c>
      <c r="H23" s="32">
        <f t="shared" si="4"/>
        <v>19.507704</v>
      </c>
      <c r="K23" s="45"/>
      <c r="L23" s="46"/>
      <c r="M23" s="22"/>
      <c r="N23" s="22"/>
      <c r="O23" s="22"/>
      <c r="P23" s="22"/>
      <c r="Q23" s="34"/>
      <c r="R23" s="34"/>
    </row>
    <row r="24" spans="1:18">
      <c r="A24" s="20"/>
      <c r="B24" s="21">
        <v>39</v>
      </c>
      <c r="C24" s="22">
        <v>32586</v>
      </c>
      <c r="D24" s="23">
        <f t="shared" si="0"/>
        <v>16.89</v>
      </c>
      <c r="E24" s="23">
        <f t="shared" si="1"/>
        <v>2.7057780000000005</v>
      </c>
      <c r="F24" s="24">
        <f t="shared" si="2"/>
        <v>19.595778000000003</v>
      </c>
      <c r="G24" s="24">
        <f t="shared" si="3"/>
        <v>3.1516739999999999</v>
      </c>
      <c r="H24" s="23">
        <f t="shared" si="4"/>
        <v>20.041674</v>
      </c>
      <c r="K24" s="45" t="s">
        <v>115</v>
      </c>
      <c r="L24" s="46">
        <v>5</v>
      </c>
      <c r="M24" s="22">
        <v>30933</v>
      </c>
      <c r="N24" s="22">
        <f>ROUND((M24/52.143/37),2)</f>
        <v>16.03</v>
      </c>
      <c r="O24" s="22">
        <f>ROUND((N24*23.73%),2)</f>
        <v>3.8</v>
      </c>
      <c r="P24" s="44">
        <f>O24+N24</f>
        <v>19.830000000000002</v>
      </c>
      <c r="Q24" s="34"/>
      <c r="R24" s="34"/>
    </row>
    <row r="25" spans="1:18">
      <c r="A25" s="20"/>
      <c r="B25" s="21">
        <v>40</v>
      </c>
      <c r="C25" s="22">
        <v>33342</v>
      </c>
      <c r="D25" s="23">
        <f t="shared" si="0"/>
        <v>17.28</v>
      </c>
      <c r="E25" s="23">
        <f t="shared" si="1"/>
        <v>2.7682560000000005</v>
      </c>
      <c r="F25" s="24">
        <f t="shared" si="2"/>
        <v>20.048256000000002</v>
      </c>
      <c r="G25" s="24">
        <f t="shared" si="3"/>
        <v>3.2244480000000002</v>
      </c>
      <c r="H25" s="23">
        <f t="shared" si="4"/>
        <v>20.504448</v>
      </c>
      <c r="K25" s="45"/>
      <c r="L25" s="46"/>
      <c r="M25" s="22"/>
      <c r="N25" s="22"/>
      <c r="O25" s="22"/>
      <c r="P25" s="44"/>
      <c r="Q25" s="34"/>
      <c r="R25" s="34"/>
    </row>
    <row r="26" spans="1:18">
      <c r="A26" s="20"/>
      <c r="B26" s="21">
        <v>41</v>
      </c>
      <c r="C26" s="22">
        <v>34596</v>
      </c>
      <c r="D26" s="23">
        <f t="shared" si="0"/>
        <v>17.93</v>
      </c>
      <c r="E26" s="23">
        <f t="shared" si="1"/>
        <v>2.8723860000000001</v>
      </c>
      <c r="F26" s="24">
        <f t="shared" si="2"/>
        <v>20.802385999999998</v>
      </c>
      <c r="G26" s="24">
        <f t="shared" si="3"/>
        <v>3.3457379999999999</v>
      </c>
      <c r="H26" s="23">
        <f t="shared" si="4"/>
        <v>21.275738</v>
      </c>
      <c r="K26" s="45" t="s">
        <v>115</v>
      </c>
      <c r="L26" s="46">
        <v>6</v>
      </c>
      <c r="M26" s="22">
        <v>32586</v>
      </c>
      <c r="N26" s="22">
        <f>ROUND((M26/52.143/37),2)</f>
        <v>16.89</v>
      </c>
      <c r="O26" s="22">
        <f>ROUND((N26*23.73%),2)</f>
        <v>4.01</v>
      </c>
      <c r="P26" s="44">
        <f>O26+N26</f>
        <v>20.9</v>
      </c>
      <c r="Q26" s="34"/>
      <c r="R26" s="34"/>
    </row>
    <row r="27" spans="1:18">
      <c r="A27" s="25"/>
      <c r="B27" s="26" t="s">
        <v>174</v>
      </c>
      <c r="C27" s="27">
        <v>49173</v>
      </c>
      <c r="D27" s="28">
        <f t="shared" si="0"/>
        <v>25.49</v>
      </c>
      <c r="E27" s="28">
        <f t="shared" si="1"/>
        <v>4.0834979999999996</v>
      </c>
      <c r="F27" s="29">
        <f t="shared" si="2"/>
        <v>29.573497999999997</v>
      </c>
      <c r="G27" s="29">
        <f t="shared" si="3"/>
        <v>4.7564339999999996</v>
      </c>
      <c r="H27" s="28">
        <f t="shared" si="4"/>
        <v>30.246433999999997</v>
      </c>
      <c r="K27" s="45"/>
      <c r="L27" s="46"/>
      <c r="M27" s="22"/>
      <c r="N27" s="22"/>
      <c r="O27" s="22"/>
      <c r="P27" s="44"/>
      <c r="Q27" s="34"/>
      <c r="R27" s="34"/>
    </row>
    <row r="28" spans="1:18">
      <c r="K28" s="45" t="s">
        <v>115</v>
      </c>
      <c r="L28" s="46">
        <v>7</v>
      </c>
      <c r="M28" s="22">
        <v>34596</v>
      </c>
      <c r="N28" s="22">
        <f>ROUND((M28/52.143/37),2)</f>
        <v>17.93</v>
      </c>
      <c r="O28" s="22">
        <f>ROUND((N28*23.73%),2)</f>
        <v>4.25</v>
      </c>
      <c r="P28" s="44">
        <f>O28+N28</f>
        <v>22.18</v>
      </c>
      <c r="Q28" s="53"/>
      <c r="R28" s="34"/>
    </row>
    <row r="29" spans="1:18">
      <c r="K29" s="45"/>
      <c r="L29" s="46"/>
      <c r="M29" s="22"/>
      <c r="N29" s="44"/>
      <c r="O29" s="44"/>
      <c r="P29" s="44"/>
      <c r="Q29" s="34"/>
      <c r="R29" s="34"/>
    </row>
    <row r="30" spans="1:18" ht="14.45" customHeight="1">
      <c r="K30" s="47" t="s">
        <v>115</v>
      </c>
      <c r="L30" s="48">
        <v>8</v>
      </c>
      <c r="M30" s="27">
        <v>36672</v>
      </c>
      <c r="N30" s="49">
        <f>ROUND((M30/52.143/37),2)</f>
        <v>19.010000000000002</v>
      </c>
      <c r="O30" s="49">
        <f>ROUND((N30*23.73%),2)</f>
        <v>4.51</v>
      </c>
      <c r="P30" s="49">
        <f>O30+N30</f>
        <v>23.520000000000003</v>
      </c>
      <c r="Q30" s="34"/>
      <c r="R30" s="34"/>
    </row>
    <row r="31" spans="1:18">
      <c r="L31" s="60"/>
      <c r="M31" s="34"/>
      <c r="N31" s="34"/>
      <c r="O31" s="34"/>
      <c r="P31" s="34"/>
      <c r="Q31" s="34"/>
      <c r="R31" s="34"/>
    </row>
    <row r="32" spans="1:18">
      <c r="L32" s="60"/>
      <c r="M32" s="34"/>
      <c r="N32" s="34"/>
      <c r="O32" s="34"/>
      <c r="P32" s="34"/>
      <c r="Q32" s="34"/>
      <c r="R32" s="34"/>
    </row>
    <row r="33" spans="11:18">
      <c r="K33" s="149" t="s">
        <v>175</v>
      </c>
      <c r="L33" s="151"/>
      <c r="M33" s="151"/>
      <c r="N33" s="60"/>
      <c r="O33" s="34"/>
      <c r="P33" s="34"/>
      <c r="Q33" s="34"/>
      <c r="R33" s="34"/>
    </row>
    <row r="34" spans="11:18" ht="26.45">
      <c r="K34" s="54" t="s">
        <v>151</v>
      </c>
      <c r="L34" s="54" t="s">
        <v>152</v>
      </c>
      <c r="M34" s="39" t="s">
        <v>153</v>
      </c>
      <c r="N34" s="39" t="s">
        <v>154</v>
      </c>
      <c r="O34" s="39" t="s">
        <v>176</v>
      </c>
      <c r="P34" s="39" t="s">
        <v>177</v>
      </c>
      <c r="Q34" s="39" t="s">
        <v>162</v>
      </c>
      <c r="R34" s="39" t="s">
        <v>163</v>
      </c>
    </row>
    <row r="35" spans="11:18">
      <c r="K35" s="41" t="s">
        <v>121</v>
      </c>
      <c r="L35" s="55">
        <v>1</v>
      </c>
      <c r="M35" s="56">
        <v>19821</v>
      </c>
      <c r="N35" s="56">
        <f>ROUND((M35/52.143/37),2)</f>
        <v>10.27</v>
      </c>
      <c r="O35" s="22">
        <f>ROUND((14/23*N35),2)</f>
        <v>6.25</v>
      </c>
      <c r="P35" s="22">
        <f>ROUND((O35+N35),2)</f>
        <v>16.52</v>
      </c>
      <c r="Q35" s="22">
        <f>ROUND((P35*23.73%),2)</f>
        <v>3.92</v>
      </c>
      <c r="R35" s="56">
        <f>P35+Q35</f>
        <v>20.439999999999998</v>
      </c>
    </row>
    <row r="36" spans="11:18">
      <c r="K36" s="45"/>
      <c r="L36" s="55"/>
      <c r="M36" s="22"/>
      <c r="N36" s="22"/>
      <c r="O36" s="22"/>
      <c r="P36" s="22"/>
      <c r="Q36" s="22"/>
      <c r="R36" s="22"/>
    </row>
    <row r="37" spans="11:18">
      <c r="K37" s="45" t="s">
        <v>121</v>
      </c>
      <c r="L37" s="55">
        <v>2</v>
      </c>
      <c r="M37" s="22">
        <v>21102</v>
      </c>
      <c r="N37" s="22">
        <f t="shared" ref="N37:N62" si="8">ROUND((M37/52.143/37),2)</f>
        <v>10.94</v>
      </c>
      <c r="O37" s="22">
        <f t="shared" ref="O37:O62" si="9">ROUND((14/23*N37),2)</f>
        <v>6.66</v>
      </c>
      <c r="P37" s="22">
        <f t="shared" ref="P37:P62" si="10">ROUND((O37+N37),2)</f>
        <v>17.600000000000001</v>
      </c>
      <c r="Q37" s="22">
        <f t="shared" ref="Q37:Q62" si="11">ROUND((P37*23.73%),2)</f>
        <v>4.18</v>
      </c>
      <c r="R37" s="22">
        <f>P37+Q37</f>
        <v>21.78</v>
      </c>
    </row>
    <row r="38" spans="11:18">
      <c r="K38" s="45"/>
      <c r="L38" s="55"/>
      <c r="M38" s="22"/>
      <c r="N38" s="22"/>
      <c r="O38" s="22"/>
      <c r="P38" s="22"/>
      <c r="Q38" s="22"/>
      <c r="R38" s="22"/>
    </row>
    <row r="39" spans="11:18">
      <c r="K39" s="45" t="s">
        <v>121</v>
      </c>
      <c r="L39" s="55">
        <v>3</v>
      </c>
      <c r="M39" s="22">
        <v>22452</v>
      </c>
      <c r="N39" s="22">
        <f t="shared" si="8"/>
        <v>11.64</v>
      </c>
      <c r="O39" s="22">
        <f t="shared" si="9"/>
        <v>7.09</v>
      </c>
      <c r="P39" s="22">
        <f t="shared" si="10"/>
        <v>18.73</v>
      </c>
      <c r="Q39" s="22">
        <f t="shared" si="11"/>
        <v>4.4400000000000004</v>
      </c>
      <c r="R39" s="22">
        <f>P39+Q39</f>
        <v>23.17</v>
      </c>
    </row>
    <row r="40" spans="11:18">
      <c r="K40" s="45"/>
      <c r="L40" s="55"/>
      <c r="M40" s="22"/>
      <c r="N40" s="22"/>
      <c r="O40" s="22"/>
      <c r="P40" s="22"/>
      <c r="Q40" s="22"/>
      <c r="R40" s="22"/>
    </row>
    <row r="41" spans="11:18">
      <c r="K41" s="47" t="s">
        <v>121</v>
      </c>
      <c r="L41" s="57">
        <v>4</v>
      </c>
      <c r="M41" s="27">
        <v>23922</v>
      </c>
      <c r="N41" s="27">
        <f t="shared" si="8"/>
        <v>12.4</v>
      </c>
      <c r="O41" s="27">
        <f t="shared" si="9"/>
        <v>7.55</v>
      </c>
      <c r="P41" s="27">
        <f t="shared" si="10"/>
        <v>19.95</v>
      </c>
      <c r="Q41" s="27">
        <f t="shared" si="11"/>
        <v>4.7300000000000004</v>
      </c>
      <c r="R41" s="27">
        <f>P41+Q41</f>
        <v>24.68</v>
      </c>
    </row>
    <row r="42" spans="11:18">
      <c r="K42" s="41" t="s">
        <v>115</v>
      </c>
      <c r="L42" s="55">
        <v>1</v>
      </c>
      <c r="M42" s="22">
        <v>24726</v>
      </c>
      <c r="N42" s="22">
        <f t="shared" si="8"/>
        <v>12.82</v>
      </c>
      <c r="O42" s="56">
        <f t="shared" si="9"/>
        <v>7.8</v>
      </c>
      <c r="P42" s="22">
        <f t="shared" si="10"/>
        <v>20.62</v>
      </c>
      <c r="Q42" s="22">
        <f t="shared" si="11"/>
        <v>4.8899999999999997</v>
      </c>
      <c r="R42" s="22">
        <f>P42+Q42</f>
        <v>25.51</v>
      </c>
    </row>
    <row r="43" spans="11:18">
      <c r="K43" s="45"/>
      <c r="L43" s="55"/>
      <c r="M43" s="22"/>
      <c r="N43" s="22"/>
      <c r="O43" s="22"/>
      <c r="P43" s="22"/>
      <c r="Q43" s="22"/>
      <c r="R43" s="22"/>
    </row>
    <row r="44" spans="11:18">
      <c r="K44" s="45" t="s">
        <v>115</v>
      </c>
      <c r="L44" s="55">
        <v>2</v>
      </c>
      <c r="M44" s="22">
        <v>26577</v>
      </c>
      <c r="N44" s="22">
        <f t="shared" si="8"/>
        <v>13.78</v>
      </c>
      <c r="O44" s="22">
        <f t="shared" si="9"/>
        <v>8.39</v>
      </c>
      <c r="P44" s="22">
        <f t="shared" si="10"/>
        <v>22.17</v>
      </c>
      <c r="Q44" s="22">
        <f t="shared" si="11"/>
        <v>5.26</v>
      </c>
      <c r="R44" s="22">
        <f>P44+Q44</f>
        <v>27.43</v>
      </c>
    </row>
    <row r="45" spans="11:18">
      <c r="K45" s="45"/>
      <c r="L45" s="55"/>
      <c r="M45" s="22"/>
      <c r="N45" s="22"/>
      <c r="O45" s="22"/>
      <c r="P45" s="22"/>
      <c r="Q45" s="22"/>
      <c r="R45" s="22"/>
    </row>
    <row r="46" spans="11:18">
      <c r="K46" s="45" t="s">
        <v>115</v>
      </c>
      <c r="L46" s="55">
        <v>3</v>
      </c>
      <c r="M46" s="22">
        <v>27468</v>
      </c>
      <c r="N46" s="22">
        <f t="shared" si="8"/>
        <v>14.24</v>
      </c>
      <c r="O46" s="22">
        <f t="shared" si="9"/>
        <v>8.67</v>
      </c>
      <c r="P46" s="22">
        <f t="shared" si="10"/>
        <v>22.91</v>
      </c>
      <c r="Q46" s="22">
        <f t="shared" si="11"/>
        <v>5.44</v>
      </c>
      <c r="R46" s="22">
        <f>P46+Q46</f>
        <v>28.35</v>
      </c>
    </row>
    <row r="47" spans="11:18">
      <c r="K47" s="45"/>
      <c r="L47" s="55"/>
      <c r="M47" s="22"/>
      <c r="N47" s="22"/>
      <c r="O47" s="22"/>
      <c r="P47" s="22"/>
      <c r="Q47" s="22"/>
      <c r="R47" s="22"/>
    </row>
    <row r="48" spans="11:18">
      <c r="K48" s="50" t="s">
        <v>148</v>
      </c>
      <c r="L48" s="50" t="s">
        <v>167</v>
      </c>
      <c r="M48" s="58">
        <v>28344</v>
      </c>
      <c r="N48" s="58">
        <f t="shared" si="8"/>
        <v>14.69</v>
      </c>
      <c r="O48" s="58">
        <f t="shared" si="9"/>
        <v>8.94</v>
      </c>
      <c r="P48" s="58">
        <f t="shared" si="10"/>
        <v>23.63</v>
      </c>
      <c r="Q48" s="58">
        <f t="shared" si="11"/>
        <v>5.61</v>
      </c>
      <c r="R48" s="58">
        <f t="shared" ref="R48:R54" si="12">P48+Q48</f>
        <v>29.24</v>
      </c>
    </row>
    <row r="49" spans="11:18">
      <c r="K49" s="50" t="s">
        <v>148</v>
      </c>
      <c r="L49" s="50" t="s">
        <v>169</v>
      </c>
      <c r="M49" s="58">
        <v>29193</v>
      </c>
      <c r="N49" s="58">
        <f t="shared" si="8"/>
        <v>15.13</v>
      </c>
      <c r="O49" s="58">
        <f t="shared" si="9"/>
        <v>9.2100000000000009</v>
      </c>
      <c r="P49" s="58">
        <f t="shared" si="10"/>
        <v>24.34</v>
      </c>
      <c r="Q49" s="58">
        <f t="shared" si="11"/>
        <v>5.78</v>
      </c>
      <c r="R49" s="58">
        <f t="shared" si="12"/>
        <v>30.12</v>
      </c>
    </row>
    <row r="50" spans="11:18">
      <c r="K50" s="50" t="s">
        <v>148</v>
      </c>
      <c r="L50" s="50" t="s">
        <v>171</v>
      </c>
      <c r="M50" s="58">
        <v>30063</v>
      </c>
      <c r="N50" s="58">
        <f t="shared" si="8"/>
        <v>15.58</v>
      </c>
      <c r="O50" s="58">
        <f t="shared" si="9"/>
        <v>9.48</v>
      </c>
      <c r="P50" s="58">
        <f t="shared" si="10"/>
        <v>25.06</v>
      </c>
      <c r="Q50" s="58">
        <f t="shared" si="11"/>
        <v>5.95</v>
      </c>
      <c r="R50" s="58">
        <f t="shared" si="12"/>
        <v>31.009999999999998</v>
      </c>
    </row>
    <row r="51" spans="11:18">
      <c r="K51" s="45"/>
      <c r="L51" s="59"/>
      <c r="M51" s="22"/>
      <c r="N51" s="22"/>
      <c r="O51" s="22"/>
      <c r="P51" s="22"/>
      <c r="Q51" s="22"/>
      <c r="R51" s="22"/>
    </row>
    <row r="52" spans="11:18">
      <c r="K52" s="45" t="s">
        <v>115</v>
      </c>
      <c r="L52" s="55">
        <v>4</v>
      </c>
      <c r="M52" s="22">
        <v>30063</v>
      </c>
      <c r="N52" s="22">
        <f t="shared" si="8"/>
        <v>15.58</v>
      </c>
      <c r="O52" s="22">
        <f t="shared" si="9"/>
        <v>9.48</v>
      </c>
      <c r="P52" s="22">
        <f t="shared" si="10"/>
        <v>25.06</v>
      </c>
      <c r="Q52" s="22">
        <f t="shared" si="11"/>
        <v>5.95</v>
      </c>
      <c r="R52" s="22">
        <f t="shared" si="12"/>
        <v>31.009999999999998</v>
      </c>
    </row>
    <row r="53" spans="11:18">
      <c r="K53" s="45"/>
      <c r="L53" s="55"/>
      <c r="M53" s="22"/>
      <c r="N53" s="22"/>
      <c r="O53" s="22"/>
      <c r="P53" s="22"/>
      <c r="Q53" s="22"/>
      <c r="R53" s="22"/>
    </row>
    <row r="54" spans="11:18">
      <c r="K54" s="50" t="s">
        <v>148</v>
      </c>
      <c r="L54" s="50" t="s">
        <v>172</v>
      </c>
      <c r="M54" s="58">
        <v>30933</v>
      </c>
      <c r="N54" s="58">
        <f>ROUND((M54/52.143/37),2)</f>
        <v>16.03</v>
      </c>
      <c r="O54" s="58">
        <f t="shared" si="9"/>
        <v>9.76</v>
      </c>
      <c r="P54" s="58">
        <f t="shared" si="10"/>
        <v>25.79</v>
      </c>
      <c r="Q54" s="58">
        <f t="shared" si="11"/>
        <v>6.12</v>
      </c>
      <c r="R54" s="58">
        <f t="shared" si="12"/>
        <v>31.91</v>
      </c>
    </row>
    <row r="55" spans="11:18">
      <c r="K55" s="45"/>
      <c r="L55" s="55"/>
      <c r="M55" s="22"/>
      <c r="N55" s="22"/>
      <c r="O55" s="22"/>
      <c r="P55" s="22"/>
      <c r="Q55" s="22"/>
      <c r="R55" s="22"/>
    </row>
    <row r="56" spans="11:18">
      <c r="K56" s="45" t="s">
        <v>115</v>
      </c>
      <c r="L56" s="55">
        <v>5</v>
      </c>
      <c r="M56" s="22">
        <v>30933</v>
      </c>
      <c r="N56" s="22">
        <f>ROUND((M56/52.143/37),2)</f>
        <v>16.03</v>
      </c>
      <c r="O56" s="22">
        <f t="shared" si="9"/>
        <v>9.76</v>
      </c>
      <c r="P56" s="22">
        <f t="shared" si="10"/>
        <v>25.79</v>
      </c>
      <c r="Q56" s="22">
        <f t="shared" si="11"/>
        <v>6.12</v>
      </c>
      <c r="R56" s="22">
        <f>P56+Q56</f>
        <v>31.91</v>
      </c>
    </row>
    <row r="57" spans="11:18">
      <c r="K57" s="45"/>
      <c r="L57" s="55"/>
      <c r="M57" s="22"/>
      <c r="N57" s="22"/>
      <c r="O57" s="22"/>
      <c r="P57" s="22"/>
      <c r="Q57" s="22"/>
      <c r="R57" s="22"/>
    </row>
    <row r="58" spans="11:18">
      <c r="K58" s="45" t="s">
        <v>115</v>
      </c>
      <c r="L58" s="55">
        <v>6</v>
      </c>
      <c r="M58" s="22">
        <v>32586</v>
      </c>
      <c r="N58" s="22">
        <f>ROUND((M58/52.143/37),2)</f>
        <v>16.89</v>
      </c>
      <c r="O58" s="22">
        <f t="shared" si="9"/>
        <v>10.28</v>
      </c>
      <c r="P58" s="22">
        <f t="shared" si="10"/>
        <v>27.17</v>
      </c>
      <c r="Q58" s="22">
        <f t="shared" si="11"/>
        <v>6.45</v>
      </c>
      <c r="R58" s="22">
        <f>P58+Q58</f>
        <v>33.620000000000005</v>
      </c>
    </row>
    <row r="59" spans="11:18">
      <c r="K59" s="45"/>
      <c r="L59" s="55"/>
      <c r="M59" s="22"/>
      <c r="N59" s="22"/>
      <c r="O59" s="22"/>
      <c r="P59" s="22"/>
      <c r="Q59" s="22"/>
      <c r="R59" s="22"/>
    </row>
    <row r="60" spans="11:18">
      <c r="K60" s="45" t="s">
        <v>115</v>
      </c>
      <c r="L60" s="55">
        <v>7</v>
      </c>
      <c r="M60" s="22">
        <v>34596</v>
      </c>
      <c r="N60" s="22">
        <f>ROUND((M60/52.143/37),2)</f>
        <v>17.93</v>
      </c>
      <c r="O60" s="22">
        <f t="shared" si="9"/>
        <v>10.91</v>
      </c>
      <c r="P60" s="22">
        <f t="shared" si="10"/>
        <v>28.84</v>
      </c>
      <c r="Q60" s="22">
        <f t="shared" si="11"/>
        <v>6.84</v>
      </c>
      <c r="R60" s="22">
        <f>P60+Q60</f>
        <v>35.68</v>
      </c>
    </row>
    <row r="61" spans="11:18">
      <c r="K61" s="45"/>
      <c r="L61" s="55"/>
      <c r="M61" s="22"/>
      <c r="N61" s="22"/>
      <c r="O61" s="22"/>
      <c r="P61" s="22"/>
      <c r="Q61" s="22"/>
      <c r="R61" s="22"/>
    </row>
    <row r="62" spans="11:18">
      <c r="K62" s="47" t="s">
        <v>115</v>
      </c>
      <c r="L62" s="57">
        <v>8</v>
      </c>
      <c r="M62" s="27">
        <v>36672</v>
      </c>
      <c r="N62" s="27">
        <f t="shared" si="8"/>
        <v>19.010000000000002</v>
      </c>
      <c r="O62" s="27">
        <f t="shared" si="9"/>
        <v>11.57</v>
      </c>
      <c r="P62" s="27">
        <f t="shared" si="10"/>
        <v>30.58</v>
      </c>
      <c r="Q62" s="27">
        <f t="shared" si="11"/>
        <v>7.26</v>
      </c>
      <c r="R62" s="27">
        <f>P62+Q62</f>
        <v>37.839999999999996</v>
      </c>
    </row>
  </sheetData>
  <sheetProtection algorithmName="SHA-512" hashValue="2brUocSlvloNRaGx5kQ5hkU7UfxfeFyaYmw8tTUuG4GKRY6NXLBIreYdwBLN8iNiOpRLXdBE7VdMeIdM4YiEkg==" saltValue="an/AzciaB5sBO10fjHgZmg==" spinCount="100000" sheet="1" objects="1" scenarios="1"/>
  <mergeCells count="4">
    <mergeCell ref="A1:C1"/>
    <mergeCell ref="K1:M1"/>
    <mergeCell ref="K33:M33"/>
    <mergeCell ref="K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08C6-0592-4337-901E-6106A65D246F}">
  <dimension ref="A1:AO137"/>
  <sheetViews>
    <sheetView workbookViewId="0">
      <selection activeCell="K10" sqref="K10"/>
    </sheetView>
  </sheetViews>
  <sheetFormatPr defaultColWidth="8.7109375" defaultRowHeight="14.45"/>
  <cols>
    <col min="1" max="1" width="11.7109375" style="1" bestFit="1" customWidth="1"/>
    <col min="2" max="2" width="13.7109375" style="1" bestFit="1" customWidth="1"/>
    <col min="3" max="3" width="8.7109375" style="2"/>
    <col min="4" max="5" width="9.5703125" style="2" bestFit="1" customWidth="1"/>
    <col min="6" max="6" width="9.5703125" style="2" customWidth="1"/>
    <col min="7" max="7" width="11.28515625" style="2" bestFit="1" customWidth="1"/>
    <col min="8" max="8" width="14.28515625" style="2" bestFit="1" customWidth="1"/>
    <col min="9" max="16384" width="8.7109375" style="1"/>
  </cols>
  <sheetData>
    <row r="1" spans="1:22" ht="15" thickBot="1">
      <c r="B1" s="5"/>
      <c r="C1" s="6" t="s">
        <v>178</v>
      </c>
      <c r="D1" s="6" t="s">
        <v>179</v>
      </c>
      <c r="E1" s="6" t="s">
        <v>180</v>
      </c>
      <c r="F1" s="6" t="s">
        <v>181</v>
      </c>
      <c r="G1" s="6" t="s">
        <v>182</v>
      </c>
      <c r="H1" s="6" t="s">
        <v>183</v>
      </c>
    </row>
    <row r="2" spans="1:22">
      <c r="A2" s="1" t="s">
        <v>160</v>
      </c>
      <c r="B2" s="64" t="s">
        <v>184</v>
      </c>
      <c r="C2" s="65">
        <v>8.7799999999999994</v>
      </c>
      <c r="D2" s="65">
        <v>1.41</v>
      </c>
      <c r="E2" s="65">
        <v>1.64</v>
      </c>
      <c r="F2" s="66">
        <v>0</v>
      </c>
      <c r="G2" s="66">
        <v>0</v>
      </c>
      <c r="H2" s="66">
        <v>0</v>
      </c>
      <c r="J2" s="1" t="s">
        <v>185</v>
      </c>
      <c r="K2" s="1" t="s">
        <v>186</v>
      </c>
      <c r="L2" s="1" t="s">
        <v>187</v>
      </c>
    </row>
    <row r="3" spans="1:22">
      <c r="B3" s="69">
        <v>17</v>
      </c>
      <c r="C3" s="70">
        <v>8.7799999999999994</v>
      </c>
      <c r="D3" s="70">
        <v>1.41</v>
      </c>
      <c r="E3" s="70">
        <v>1.64</v>
      </c>
      <c r="F3" s="70">
        <v>0</v>
      </c>
      <c r="G3" s="70">
        <v>0</v>
      </c>
      <c r="H3" s="70">
        <v>0</v>
      </c>
    </row>
    <row r="4" spans="1:22">
      <c r="B4" s="67" t="s">
        <v>188</v>
      </c>
      <c r="C4" s="66">
        <v>8.9600000000000009</v>
      </c>
      <c r="D4" s="66">
        <v>1.44</v>
      </c>
      <c r="E4" s="66">
        <v>1.67</v>
      </c>
      <c r="F4" s="66">
        <v>0</v>
      </c>
      <c r="G4" s="66">
        <v>0</v>
      </c>
      <c r="H4" s="66">
        <v>0</v>
      </c>
      <c r="J4" s="1" t="s">
        <v>189</v>
      </c>
      <c r="K4" s="1" t="s">
        <v>190</v>
      </c>
      <c r="L4" s="1" t="s">
        <v>191</v>
      </c>
      <c r="M4" s="1" t="s">
        <v>192</v>
      </c>
      <c r="N4" s="1" t="s">
        <v>193</v>
      </c>
    </row>
    <row r="5" spans="1:22">
      <c r="B5" s="69">
        <v>18</v>
      </c>
      <c r="C5" s="70">
        <v>8.9600000000000009</v>
      </c>
      <c r="D5" s="70">
        <v>1.44</v>
      </c>
      <c r="E5" s="70">
        <v>1.67</v>
      </c>
      <c r="F5" s="70">
        <v>0</v>
      </c>
      <c r="G5" s="70">
        <v>0</v>
      </c>
      <c r="H5" s="70">
        <v>0</v>
      </c>
    </row>
    <row r="6" spans="1:22">
      <c r="B6" s="1" t="s">
        <v>186</v>
      </c>
      <c r="C6" s="2">
        <v>9.16</v>
      </c>
      <c r="D6" s="2">
        <v>1.47</v>
      </c>
      <c r="E6" s="2">
        <v>1.71</v>
      </c>
      <c r="F6" s="2">
        <v>0</v>
      </c>
      <c r="G6" s="2">
        <v>0</v>
      </c>
      <c r="H6" s="2">
        <v>0</v>
      </c>
      <c r="J6" s="1" t="s">
        <v>194</v>
      </c>
      <c r="K6" s="1" t="s">
        <v>195</v>
      </c>
      <c r="L6" s="1" t="s">
        <v>196</v>
      </c>
      <c r="M6" s="1" t="s">
        <v>197</v>
      </c>
      <c r="N6" s="1" t="s">
        <v>198</v>
      </c>
      <c r="O6" s="1" t="s">
        <v>199</v>
      </c>
    </row>
    <row r="7" spans="1:22">
      <c r="B7" s="71">
        <v>19</v>
      </c>
      <c r="C7" s="72">
        <v>9.16</v>
      </c>
      <c r="D7" s="72">
        <v>1.47</v>
      </c>
      <c r="E7" s="72">
        <v>1.71</v>
      </c>
      <c r="F7" s="72">
        <v>0</v>
      </c>
      <c r="G7" s="72">
        <v>0</v>
      </c>
      <c r="H7" s="72">
        <v>0</v>
      </c>
    </row>
    <row r="8" spans="1:22">
      <c r="B8" s="1" t="s">
        <v>187</v>
      </c>
      <c r="C8" s="2">
        <v>9.3699999999999992</v>
      </c>
      <c r="D8" s="2">
        <v>1.5</v>
      </c>
      <c r="E8" s="2">
        <v>1.75</v>
      </c>
      <c r="F8" s="2">
        <v>0</v>
      </c>
      <c r="G8" s="2">
        <v>0</v>
      </c>
      <c r="H8" s="2">
        <v>0</v>
      </c>
      <c r="J8" s="1" t="s">
        <v>200</v>
      </c>
      <c r="K8" s="1" t="s">
        <v>201</v>
      </c>
      <c r="L8" s="1" t="s">
        <v>202</v>
      </c>
      <c r="M8" s="1" t="s">
        <v>203</v>
      </c>
      <c r="N8" s="1" t="s">
        <v>204</v>
      </c>
    </row>
    <row r="9" spans="1:22" ht="15" thickBot="1">
      <c r="B9" s="73">
        <v>20</v>
      </c>
      <c r="C9" s="103">
        <v>9.3699999999999992</v>
      </c>
      <c r="D9" s="103">
        <v>1.5</v>
      </c>
      <c r="E9" s="103">
        <v>1.75</v>
      </c>
      <c r="F9" s="103">
        <v>0</v>
      </c>
      <c r="G9" s="103">
        <v>0</v>
      </c>
      <c r="H9" s="103">
        <v>0</v>
      </c>
      <c r="J9" s="1" t="s">
        <v>205</v>
      </c>
      <c r="K9" s="1" t="s">
        <v>206</v>
      </c>
      <c r="L9" s="1" t="s">
        <v>207</v>
      </c>
      <c r="M9" s="1" t="s">
        <v>208</v>
      </c>
      <c r="N9" s="1" t="s">
        <v>209</v>
      </c>
      <c r="O9" s="1" t="s">
        <v>210</v>
      </c>
    </row>
    <row r="10" spans="1:22">
      <c r="A10" s="1" t="s">
        <v>164</v>
      </c>
      <c r="B10" s="3" t="s">
        <v>190</v>
      </c>
      <c r="C10" s="4">
        <v>9.5500000000000007</v>
      </c>
      <c r="D10" s="4">
        <v>1.53</v>
      </c>
      <c r="E10" s="4">
        <v>1.78</v>
      </c>
      <c r="F10" s="2">
        <v>0</v>
      </c>
      <c r="G10" s="2">
        <v>0</v>
      </c>
      <c r="H10" s="2">
        <v>0</v>
      </c>
      <c r="J10" s="1" t="s">
        <v>211</v>
      </c>
      <c r="K10" s="1" t="s">
        <v>212</v>
      </c>
      <c r="L10" s="1" t="s">
        <v>213</v>
      </c>
      <c r="M10" s="1" t="s">
        <v>214</v>
      </c>
      <c r="N10" s="1" t="s">
        <v>215</v>
      </c>
      <c r="O10" s="1" t="s">
        <v>216</v>
      </c>
    </row>
    <row r="11" spans="1:22">
      <c r="B11" s="71">
        <v>21</v>
      </c>
      <c r="C11" s="72">
        <v>9.5500000000000007</v>
      </c>
      <c r="D11" s="72">
        <v>1.53</v>
      </c>
      <c r="E11" s="72">
        <v>1.78</v>
      </c>
      <c r="F11" s="72">
        <v>0</v>
      </c>
      <c r="G11" s="72">
        <v>0</v>
      </c>
      <c r="H11" s="72">
        <v>0</v>
      </c>
    </row>
    <row r="12" spans="1:22">
      <c r="B12" s="1" t="s">
        <v>191</v>
      </c>
      <c r="C12" s="2">
        <v>9.91</v>
      </c>
      <c r="D12" s="2">
        <v>1.59</v>
      </c>
      <c r="E12" s="2">
        <v>1.85</v>
      </c>
      <c r="F12" s="2">
        <v>0</v>
      </c>
      <c r="G12" s="2">
        <v>0</v>
      </c>
      <c r="H12" s="2">
        <v>0</v>
      </c>
      <c r="J12" s="1" t="s">
        <v>121</v>
      </c>
      <c r="K12" s="1" t="s">
        <v>217</v>
      </c>
      <c r="L12" s="1" t="s">
        <v>218</v>
      </c>
      <c r="M12" s="1" t="s">
        <v>219</v>
      </c>
    </row>
    <row r="13" spans="1:22">
      <c r="B13" s="71">
        <v>22</v>
      </c>
      <c r="C13" s="72">
        <v>9.91</v>
      </c>
      <c r="D13" s="72">
        <v>1.59</v>
      </c>
      <c r="E13" s="72">
        <v>1.85</v>
      </c>
      <c r="F13" s="72">
        <v>0</v>
      </c>
      <c r="G13" s="72">
        <v>0</v>
      </c>
      <c r="H13" s="72">
        <v>0</v>
      </c>
    </row>
    <row r="14" spans="1:22">
      <c r="B14" s="1" t="s">
        <v>192</v>
      </c>
      <c r="C14" s="2">
        <v>10.27</v>
      </c>
      <c r="D14" s="2">
        <v>1.65</v>
      </c>
      <c r="E14" s="2">
        <v>1.92</v>
      </c>
      <c r="F14" s="2">
        <v>0</v>
      </c>
      <c r="G14" s="2">
        <v>0</v>
      </c>
      <c r="H14" s="2">
        <v>0</v>
      </c>
      <c r="J14" s="1" t="s">
        <v>115</v>
      </c>
      <c r="K14" s="1" t="s">
        <v>220</v>
      </c>
      <c r="L14" s="1" t="s">
        <v>221</v>
      </c>
      <c r="M14" s="1" t="s">
        <v>222</v>
      </c>
      <c r="N14" s="1" t="s">
        <v>223</v>
      </c>
      <c r="O14" s="1" t="s">
        <v>224</v>
      </c>
      <c r="P14" s="1" t="s">
        <v>225</v>
      </c>
      <c r="Q14" s="1" t="s">
        <v>226</v>
      </c>
      <c r="R14" s="1" t="s">
        <v>227</v>
      </c>
    </row>
    <row r="15" spans="1:22">
      <c r="B15" s="71">
        <v>23</v>
      </c>
      <c r="C15" s="72">
        <v>10.27</v>
      </c>
      <c r="D15" s="72">
        <v>1.65</v>
      </c>
      <c r="E15" s="72">
        <v>1.92</v>
      </c>
      <c r="F15" s="72">
        <v>0</v>
      </c>
      <c r="G15" s="72">
        <v>0</v>
      </c>
      <c r="H15" s="72">
        <v>0</v>
      </c>
    </row>
    <row r="16" spans="1:22">
      <c r="B16" s="1" t="s">
        <v>193</v>
      </c>
      <c r="C16" s="2">
        <v>10.66</v>
      </c>
      <c r="D16" s="2">
        <v>1.71</v>
      </c>
      <c r="E16" s="2">
        <v>1.99</v>
      </c>
      <c r="F16" s="2">
        <v>0</v>
      </c>
      <c r="G16" s="2">
        <v>0</v>
      </c>
      <c r="H16" s="2">
        <v>0</v>
      </c>
      <c r="J16" s="1" t="s">
        <v>148</v>
      </c>
      <c r="K16" s="1" t="s">
        <v>220</v>
      </c>
      <c r="L16" s="1" t="s">
        <v>221</v>
      </c>
      <c r="M16" s="1" t="s">
        <v>222</v>
      </c>
      <c r="N16" s="1" t="s">
        <v>223</v>
      </c>
      <c r="O16" s="1" t="s">
        <v>224</v>
      </c>
      <c r="P16" s="1" t="s">
        <v>225</v>
      </c>
      <c r="Q16" s="1" t="s">
        <v>226</v>
      </c>
      <c r="R16" s="1" t="s">
        <v>227</v>
      </c>
      <c r="S16" s="1" t="s">
        <v>228</v>
      </c>
      <c r="T16" s="1" t="s">
        <v>229</v>
      </c>
      <c r="U16" s="1" t="s">
        <v>230</v>
      </c>
      <c r="V16" s="1" t="s">
        <v>231</v>
      </c>
    </row>
    <row r="17" spans="1:41" ht="15" thickBot="1">
      <c r="B17" s="73">
        <v>24</v>
      </c>
      <c r="C17" s="103">
        <v>10.66</v>
      </c>
      <c r="D17" s="103">
        <v>1.71</v>
      </c>
      <c r="E17" s="103">
        <v>1.99</v>
      </c>
      <c r="F17" s="103">
        <v>0</v>
      </c>
      <c r="G17" s="103">
        <v>0</v>
      </c>
      <c r="H17" s="103">
        <v>0</v>
      </c>
      <c r="J17" s="1" t="s">
        <v>232</v>
      </c>
      <c r="K17" s="1" t="s">
        <v>233</v>
      </c>
    </row>
    <row r="18" spans="1:41">
      <c r="A18" s="1" t="s">
        <v>165</v>
      </c>
      <c r="B18" s="1" t="s">
        <v>195</v>
      </c>
      <c r="C18" s="2">
        <v>10.94</v>
      </c>
      <c r="D18" s="2">
        <v>1.75</v>
      </c>
      <c r="E18" s="2">
        <v>2.04</v>
      </c>
      <c r="F18" s="2">
        <v>0</v>
      </c>
      <c r="G18" s="2">
        <v>0</v>
      </c>
      <c r="H18" s="2">
        <v>0</v>
      </c>
      <c r="J18" s="1" t="s">
        <v>234</v>
      </c>
      <c r="K18" s="1" t="s">
        <v>235</v>
      </c>
      <c r="L18" s="1" t="s">
        <v>236</v>
      </c>
      <c r="M18" s="1" t="s">
        <v>237</v>
      </c>
      <c r="N18" s="1" t="s">
        <v>238</v>
      </c>
      <c r="O18" s="1" t="s">
        <v>239</v>
      </c>
      <c r="P18" s="1" t="s">
        <v>233</v>
      </c>
      <c r="Q18" s="1" t="s">
        <v>240</v>
      </c>
      <c r="R18" s="1" t="s">
        <v>241</v>
      </c>
    </row>
    <row r="19" spans="1:41">
      <c r="B19" s="71">
        <v>25</v>
      </c>
      <c r="C19" s="72">
        <v>10.94</v>
      </c>
      <c r="D19" s="72">
        <v>1.75</v>
      </c>
      <c r="E19" s="72">
        <v>2.04</v>
      </c>
      <c r="F19" s="72">
        <v>0</v>
      </c>
      <c r="G19" s="72">
        <v>0</v>
      </c>
      <c r="H19" s="72">
        <v>0</v>
      </c>
    </row>
    <row r="20" spans="1:41">
      <c r="B20" s="1" t="s">
        <v>196</v>
      </c>
      <c r="C20" s="2">
        <v>11.27</v>
      </c>
      <c r="D20" s="2">
        <v>1.81</v>
      </c>
      <c r="E20" s="2">
        <v>2.1</v>
      </c>
      <c r="F20" s="2">
        <v>0</v>
      </c>
      <c r="G20" s="2">
        <v>0</v>
      </c>
      <c r="H20" s="2">
        <v>0</v>
      </c>
      <c r="J20" s="1" t="s">
        <v>242</v>
      </c>
      <c r="K20" s="1" t="s">
        <v>243</v>
      </c>
      <c r="L20" s="1" t="s">
        <v>244</v>
      </c>
      <c r="M20" s="1" t="s">
        <v>245</v>
      </c>
      <c r="N20" s="1" t="s">
        <v>246</v>
      </c>
      <c r="O20" s="1" t="s">
        <v>247</v>
      </c>
      <c r="P20" s="1">
        <v>1</v>
      </c>
      <c r="Q20" s="1">
        <v>2</v>
      </c>
      <c r="R20" s="1">
        <v>3</v>
      </c>
      <c r="S20" s="1">
        <v>4</v>
      </c>
      <c r="T20" s="1">
        <v>5</v>
      </c>
      <c r="U20" s="1">
        <v>6</v>
      </c>
      <c r="V20" s="1">
        <v>7</v>
      </c>
      <c r="W20" s="1">
        <v>8</v>
      </c>
      <c r="X20" s="1">
        <v>9</v>
      </c>
      <c r="Y20" s="1">
        <v>10</v>
      </c>
      <c r="Z20" s="1">
        <v>11</v>
      </c>
      <c r="AA20" s="1">
        <v>12</v>
      </c>
      <c r="AB20" s="1" t="s">
        <v>248</v>
      </c>
      <c r="AC20" s="1">
        <v>13</v>
      </c>
      <c r="AD20" s="1">
        <v>14</v>
      </c>
      <c r="AE20" s="1">
        <v>15</v>
      </c>
      <c r="AF20" s="1">
        <v>16</v>
      </c>
      <c r="AG20" s="1" t="s">
        <v>249</v>
      </c>
      <c r="AH20" s="1">
        <v>17</v>
      </c>
      <c r="AI20" s="1">
        <v>18</v>
      </c>
      <c r="AJ20" s="1">
        <v>19</v>
      </c>
      <c r="AK20" s="1">
        <v>20</v>
      </c>
      <c r="AL20" s="1">
        <v>21</v>
      </c>
      <c r="AM20" s="1">
        <v>22</v>
      </c>
      <c r="AN20" s="1">
        <v>23</v>
      </c>
      <c r="AO20" s="1">
        <v>24</v>
      </c>
    </row>
    <row r="21" spans="1:41">
      <c r="B21" s="71">
        <v>26</v>
      </c>
      <c r="C21" s="72">
        <v>11.27</v>
      </c>
      <c r="D21" s="72">
        <v>1.81</v>
      </c>
      <c r="E21" s="72">
        <v>2.1</v>
      </c>
      <c r="F21" s="72">
        <v>0</v>
      </c>
      <c r="G21" s="72">
        <v>0</v>
      </c>
      <c r="H21" s="72">
        <v>0</v>
      </c>
    </row>
    <row r="22" spans="1:41">
      <c r="B22" s="1" t="s">
        <v>197</v>
      </c>
      <c r="C22" s="2">
        <v>11.64</v>
      </c>
      <c r="D22" s="2">
        <v>1.86</v>
      </c>
      <c r="E22" s="2">
        <v>2.17</v>
      </c>
      <c r="F22" s="2">
        <v>0</v>
      </c>
      <c r="G22" s="2">
        <v>0</v>
      </c>
      <c r="H22" s="2">
        <v>0</v>
      </c>
    </row>
    <row r="23" spans="1:41">
      <c r="B23" s="71">
        <v>27</v>
      </c>
      <c r="C23" s="72">
        <v>11.64</v>
      </c>
      <c r="D23" s="72">
        <v>1.86</v>
      </c>
      <c r="E23" s="72">
        <v>2.17</v>
      </c>
      <c r="F23" s="72">
        <v>0</v>
      </c>
      <c r="G23" s="72">
        <v>0</v>
      </c>
      <c r="H23" s="72">
        <v>0</v>
      </c>
    </row>
    <row r="24" spans="1:41">
      <c r="B24" s="1" t="s">
        <v>198</v>
      </c>
      <c r="C24" s="2">
        <v>12.01</v>
      </c>
      <c r="D24" s="2">
        <v>1.92</v>
      </c>
      <c r="E24" s="2">
        <v>2.2400000000000002</v>
      </c>
      <c r="F24" s="2">
        <v>0</v>
      </c>
      <c r="G24" s="2">
        <v>0</v>
      </c>
      <c r="H24" s="2">
        <v>0</v>
      </c>
      <c r="K24" t="s">
        <v>250</v>
      </c>
    </row>
    <row r="25" spans="1:41">
      <c r="B25" s="71">
        <v>28</v>
      </c>
      <c r="C25" s="72">
        <v>12.01</v>
      </c>
      <c r="D25" s="72">
        <v>1.92</v>
      </c>
      <c r="E25" s="72">
        <v>2.2400000000000002</v>
      </c>
      <c r="F25" s="72">
        <v>0</v>
      </c>
      <c r="G25" s="72">
        <v>0</v>
      </c>
      <c r="H25" s="72">
        <v>0</v>
      </c>
      <c r="K25"/>
    </row>
    <row r="26" spans="1:41">
      <c r="B26" s="1" t="s">
        <v>199</v>
      </c>
      <c r="C26" s="2">
        <v>12.4</v>
      </c>
      <c r="D26" s="2">
        <v>1.99</v>
      </c>
      <c r="E26" s="2">
        <v>2.31</v>
      </c>
      <c r="F26" s="2">
        <v>0</v>
      </c>
      <c r="G26" s="2">
        <v>0</v>
      </c>
      <c r="H26" s="2">
        <v>0</v>
      </c>
      <c r="K26" t="s">
        <v>251</v>
      </c>
    </row>
    <row r="27" spans="1:41" ht="15" thickBot="1">
      <c r="B27" s="73">
        <v>29</v>
      </c>
      <c r="C27" s="103">
        <v>12.4</v>
      </c>
      <c r="D27" s="103">
        <v>1.99</v>
      </c>
      <c r="E27" s="103">
        <v>2.31</v>
      </c>
      <c r="F27" s="103">
        <v>0</v>
      </c>
      <c r="G27" s="103">
        <v>0</v>
      </c>
      <c r="H27" s="103">
        <v>0</v>
      </c>
      <c r="K27"/>
    </row>
    <row r="28" spans="1:41">
      <c r="A28" s="1" t="s">
        <v>166</v>
      </c>
      <c r="B28" s="1" t="s">
        <v>201</v>
      </c>
      <c r="C28" s="2">
        <v>12.82</v>
      </c>
      <c r="D28" s="2">
        <v>2.0499999999999998</v>
      </c>
      <c r="E28" s="2">
        <v>2.39</v>
      </c>
      <c r="F28" s="2">
        <v>0</v>
      </c>
      <c r="G28" s="2">
        <v>0</v>
      </c>
      <c r="H28" s="2">
        <v>0</v>
      </c>
      <c r="K28" t="s">
        <v>252</v>
      </c>
    </row>
    <row r="29" spans="1:41">
      <c r="B29" s="71">
        <v>30</v>
      </c>
      <c r="C29" s="72">
        <v>12.82</v>
      </c>
      <c r="D29" s="72">
        <v>2.0499999999999998</v>
      </c>
      <c r="E29" s="72">
        <v>2.39</v>
      </c>
      <c r="F29" s="72">
        <v>0</v>
      </c>
      <c r="G29" s="72">
        <v>0</v>
      </c>
      <c r="H29" s="72">
        <v>0</v>
      </c>
      <c r="K29"/>
    </row>
    <row r="30" spans="1:41">
      <c r="B30" s="1" t="s">
        <v>202</v>
      </c>
      <c r="C30" s="2">
        <v>13.24</v>
      </c>
      <c r="D30" s="2">
        <v>2.12</v>
      </c>
      <c r="E30" s="2">
        <v>2.4700000000000002</v>
      </c>
      <c r="F30" s="2">
        <v>0</v>
      </c>
      <c r="G30" s="2">
        <v>0</v>
      </c>
      <c r="H30" s="2">
        <v>0</v>
      </c>
      <c r="K30" t="s">
        <v>253</v>
      </c>
    </row>
    <row r="31" spans="1:41">
      <c r="B31" s="71">
        <v>31</v>
      </c>
      <c r="C31" s="72">
        <v>13.24</v>
      </c>
      <c r="D31" s="72">
        <v>2.12</v>
      </c>
      <c r="E31" s="72">
        <v>2.4700000000000002</v>
      </c>
      <c r="F31" s="72">
        <v>0</v>
      </c>
      <c r="G31" s="72">
        <v>0</v>
      </c>
      <c r="H31" s="72">
        <v>0</v>
      </c>
      <c r="K31"/>
    </row>
    <row r="32" spans="1:41">
      <c r="B32" s="1" t="s">
        <v>203</v>
      </c>
      <c r="C32" s="2">
        <v>13.78</v>
      </c>
      <c r="D32" s="2">
        <v>2.21</v>
      </c>
      <c r="E32" s="2">
        <v>2.57</v>
      </c>
      <c r="F32" s="2">
        <v>0</v>
      </c>
      <c r="G32" s="2">
        <v>0</v>
      </c>
      <c r="H32" s="2">
        <v>0</v>
      </c>
      <c r="K32" t="s">
        <v>254</v>
      </c>
    </row>
    <row r="33" spans="1:11">
      <c r="B33" s="71">
        <v>32</v>
      </c>
      <c r="C33" s="72">
        <v>13.78</v>
      </c>
      <c r="D33" s="72">
        <v>2.21</v>
      </c>
      <c r="E33" s="72">
        <v>2.57</v>
      </c>
      <c r="F33" s="72">
        <v>0</v>
      </c>
      <c r="G33" s="72">
        <v>0</v>
      </c>
      <c r="H33" s="72">
        <v>0</v>
      </c>
      <c r="K33"/>
    </row>
    <row r="34" spans="1:11">
      <c r="B34" s="1" t="s">
        <v>204</v>
      </c>
      <c r="C34" s="2">
        <v>14.24</v>
      </c>
      <c r="D34" s="2">
        <v>2.2799999999999998</v>
      </c>
      <c r="E34" s="2">
        <v>2.66</v>
      </c>
      <c r="F34" s="2">
        <v>0</v>
      </c>
      <c r="G34" s="2">
        <v>0</v>
      </c>
      <c r="H34" s="2">
        <v>0</v>
      </c>
      <c r="K34" t="s">
        <v>255</v>
      </c>
    </row>
    <row r="35" spans="1:11" ht="15" thickBot="1">
      <c r="B35" s="73">
        <v>33</v>
      </c>
      <c r="C35" s="103">
        <v>14.24</v>
      </c>
      <c r="D35" s="103">
        <v>2.2799999999999998</v>
      </c>
      <c r="E35" s="103">
        <v>2.66</v>
      </c>
      <c r="F35" s="103">
        <v>0</v>
      </c>
      <c r="G35" s="103">
        <v>0</v>
      </c>
      <c r="H35" s="103">
        <v>0</v>
      </c>
      <c r="K35"/>
    </row>
    <row r="36" spans="1:11">
      <c r="A36" s="1" t="s">
        <v>168</v>
      </c>
      <c r="B36" s="1" t="s">
        <v>206</v>
      </c>
      <c r="C36" s="2">
        <v>14.69</v>
      </c>
      <c r="D36" s="2">
        <v>2.35</v>
      </c>
      <c r="E36" s="2">
        <v>2.74</v>
      </c>
      <c r="F36" s="2">
        <v>0</v>
      </c>
      <c r="G36" s="2">
        <v>0</v>
      </c>
      <c r="H36" s="2">
        <v>0</v>
      </c>
      <c r="K36" s="1" t="s">
        <v>256</v>
      </c>
    </row>
    <row r="37" spans="1:11">
      <c r="B37" s="71">
        <v>34</v>
      </c>
      <c r="C37" s="72">
        <v>14.69</v>
      </c>
      <c r="D37" s="72">
        <v>2.35</v>
      </c>
      <c r="E37" s="72">
        <v>2.74</v>
      </c>
      <c r="F37" s="72">
        <v>0</v>
      </c>
      <c r="G37" s="72">
        <v>0</v>
      </c>
      <c r="H37" s="72">
        <v>0</v>
      </c>
    </row>
    <row r="38" spans="1:11">
      <c r="B38" s="1" t="s">
        <v>207</v>
      </c>
      <c r="C38" s="2">
        <v>14.83</v>
      </c>
      <c r="D38" s="2">
        <v>2.38</v>
      </c>
      <c r="E38" s="2">
        <v>2.77</v>
      </c>
      <c r="F38" s="2">
        <v>0</v>
      </c>
      <c r="G38" s="2">
        <v>0</v>
      </c>
      <c r="H38" s="2">
        <v>0</v>
      </c>
      <c r="K38" t="s">
        <v>257</v>
      </c>
    </row>
    <row r="39" spans="1:11">
      <c r="B39" s="71" t="s">
        <v>170</v>
      </c>
      <c r="C39" s="72">
        <v>14.83</v>
      </c>
      <c r="D39" s="72">
        <v>2.38</v>
      </c>
      <c r="E39" s="72">
        <v>2.77</v>
      </c>
      <c r="F39" s="72">
        <v>0</v>
      </c>
      <c r="G39" s="72">
        <v>0</v>
      </c>
      <c r="H39" s="72">
        <v>0</v>
      </c>
      <c r="K39"/>
    </row>
    <row r="40" spans="1:11">
      <c r="B40" s="1" t="s">
        <v>208</v>
      </c>
      <c r="C40" s="2">
        <v>15.13</v>
      </c>
      <c r="D40" s="2">
        <v>2.42</v>
      </c>
      <c r="E40" s="2">
        <v>2.82</v>
      </c>
      <c r="F40" s="2">
        <v>0</v>
      </c>
      <c r="G40" s="2">
        <v>0</v>
      </c>
      <c r="H40" s="2">
        <v>0</v>
      </c>
      <c r="K40" t="s">
        <v>258</v>
      </c>
    </row>
    <row r="41" spans="1:11">
      <c r="B41" s="71">
        <v>35</v>
      </c>
      <c r="C41" s="72">
        <v>15.13</v>
      </c>
      <c r="D41" s="72">
        <v>2.42</v>
      </c>
      <c r="E41" s="72">
        <v>2.82</v>
      </c>
      <c r="F41" s="72">
        <v>0</v>
      </c>
      <c r="G41" s="72">
        <v>0</v>
      </c>
      <c r="H41" s="72">
        <v>0</v>
      </c>
      <c r="K41"/>
    </row>
    <row r="42" spans="1:11">
      <c r="B42" s="1" t="s">
        <v>209</v>
      </c>
      <c r="C42" s="2">
        <v>15.58</v>
      </c>
      <c r="D42" s="2">
        <v>2.5</v>
      </c>
      <c r="E42" s="2">
        <v>2.91</v>
      </c>
      <c r="F42" s="2">
        <v>0</v>
      </c>
      <c r="G42" s="2">
        <v>0</v>
      </c>
      <c r="H42" s="2">
        <v>0</v>
      </c>
      <c r="K42" t="s">
        <v>259</v>
      </c>
    </row>
    <row r="43" spans="1:11">
      <c r="B43" s="71">
        <v>36</v>
      </c>
      <c r="C43" s="72">
        <v>15.58</v>
      </c>
      <c r="D43" s="72">
        <v>2.5</v>
      </c>
      <c r="E43" s="72">
        <v>2.91</v>
      </c>
      <c r="F43" s="72">
        <v>0</v>
      </c>
      <c r="G43" s="72">
        <v>0</v>
      </c>
      <c r="H43" s="72">
        <v>0</v>
      </c>
      <c r="K43"/>
    </row>
    <row r="44" spans="1:11">
      <c r="B44" s="1" t="s">
        <v>210</v>
      </c>
      <c r="C44" s="2">
        <v>16.03</v>
      </c>
      <c r="D44" s="2">
        <v>2.57</v>
      </c>
      <c r="E44" s="2">
        <v>2.99</v>
      </c>
      <c r="F44" s="2">
        <v>0</v>
      </c>
      <c r="G44" s="2">
        <v>0</v>
      </c>
      <c r="H44" s="2">
        <v>0</v>
      </c>
      <c r="K44" t="s">
        <v>260</v>
      </c>
    </row>
    <row r="45" spans="1:11" ht="15" thickBot="1">
      <c r="B45" s="73">
        <v>37</v>
      </c>
      <c r="C45" s="103">
        <v>16.03</v>
      </c>
      <c r="D45" s="103">
        <v>2.57</v>
      </c>
      <c r="E45" s="103">
        <v>2.99</v>
      </c>
      <c r="F45" s="103">
        <v>0</v>
      </c>
      <c r="G45" s="103">
        <v>0</v>
      </c>
      <c r="H45" s="103">
        <v>0</v>
      </c>
      <c r="K45"/>
    </row>
    <row r="46" spans="1:11">
      <c r="A46" s="1" t="s">
        <v>173</v>
      </c>
      <c r="B46" s="1" t="s">
        <v>212</v>
      </c>
      <c r="C46" s="2">
        <v>16.440000000000001</v>
      </c>
      <c r="D46" s="2">
        <v>2.63</v>
      </c>
      <c r="E46" s="2">
        <v>3.07</v>
      </c>
      <c r="F46" s="2">
        <v>0</v>
      </c>
      <c r="G46" s="2">
        <v>0</v>
      </c>
      <c r="H46" s="2">
        <v>0</v>
      </c>
      <c r="K46" t="s">
        <v>261</v>
      </c>
    </row>
    <row r="47" spans="1:11">
      <c r="B47" s="71">
        <v>38</v>
      </c>
      <c r="C47" s="72">
        <v>16.440000000000001</v>
      </c>
      <c r="D47" s="72">
        <v>2.63</v>
      </c>
      <c r="E47" s="72">
        <v>3.07</v>
      </c>
      <c r="F47" s="72">
        <v>0</v>
      </c>
      <c r="G47" s="72">
        <v>0</v>
      </c>
      <c r="H47" s="72">
        <v>0</v>
      </c>
      <c r="K47"/>
    </row>
    <row r="48" spans="1:11">
      <c r="B48" s="1" t="s">
        <v>213</v>
      </c>
      <c r="C48" s="2">
        <v>16.89</v>
      </c>
      <c r="D48" s="2">
        <v>2.71</v>
      </c>
      <c r="E48" s="2">
        <v>3.15</v>
      </c>
      <c r="F48" s="2">
        <v>0</v>
      </c>
      <c r="G48" s="2">
        <v>0</v>
      </c>
      <c r="H48" s="2">
        <v>0</v>
      </c>
      <c r="K48" t="s">
        <v>262</v>
      </c>
    </row>
    <row r="49" spans="1:11">
      <c r="B49" s="71">
        <v>39</v>
      </c>
      <c r="C49" s="72">
        <v>16.89</v>
      </c>
      <c r="D49" s="72">
        <v>2.71</v>
      </c>
      <c r="E49" s="72">
        <v>3.15</v>
      </c>
      <c r="F49" s="72">
        <v>0</v>
      </c>
      <c r="G49" s="72">
        <v>0</v>
      </c>
      <c r="H49" s="72">
        <v>0</v>
      </c>
      <c r="K49"/>
    </row>
    <row r="50" spans="1:11">
      <c r="B50" s="1" t="s">
        <v>214</v>
      </c>
      <c r="C50" s="2">
        <v>17.28</v>
      </c>
      <c r="D50" s="2">
        <v>2.77</v>
      </c>
      <c r="E50" s="2">
        <v>3.22</v>
      </c>
      <c r="F50" s="2">
        <v>0</v>
      </c>
      <c r="G50" s="2">
        <v>0</v>
      </c>
      <c r="H50" s="2">
        <v>0</v>
      </c>
      <c r="K50" t="s">
        <v>263</v>
      </c>
    </row>
    <row r="51" spans="1:11">
      <c r="B51" s="71">
        <v>40</v>
      </c>
      <c r="C51" s="72">
        <v>17.28</v>
      </c>
      <c r="D51" s="72">
        <v>2.77</v>
      </c>
      <c r="E51" s="72">
        <v>3.22</v>
      </c>
      <c r="F51" s="72">
        <v>0</v>
      </c>
      <c r="G51" s="72">
        <v>0</v>
      </c>
      <c r="H51" s="72">
        <v>0</v>
      </c>
      <c r="K51"/>
    </row>
    <row r="52" spans="1:11">
      <c r="B52" s="1" t="s">
        <v>215</v>
      </c>
      <c r="C52" s="2">
        <v>17.93</v>
      </c>
      <c r="D52" s="2">
        <v>2.87</v>
      </c>
      <c r="E52" s="2">
        <v>3.35</v>
      </c>
      <c r="F52" s="2">
        <v>0</v>
      </c>
      <c r="G52" s="2">
        <v>0</v>
      </c>
      <c r="H52" s="2">
        <v>0</v>
      </c>
      <c r="K52" t="s">
        <v>264</v>
      </c>
    </row>
    <row r="53" spans="1:11">
      <c r="B53" s="71">
        <v>41</v>
      </c>
      <c r="C53" s="72">
        <v>17.93</v>
      </c>
      <c r="D53" s="72">
        <v>2.87</v>
      </c>
      <c r="E53" s="72">
        <v>3.35</v>
      </c>
      <c r="F53" s="72">
        <v>0</v>
      </c>
      <c r="G53" s="72">
        <v>0</v>
      </c>
      <c r="H53" s="72">
        <v>0</v>
      </c>
      <c r="K53"/>
    </row>
    <row r="54" spans="1:11">
      <c r="B54" s="1" t="s">
        <v>216</v>
      </c>
      <c r="C54" s="2">
        <v>25.49</v>
      </c>
      <c r="D54" s="2">
        <v>4.08</v>
      </c>
      <c r="E54" s="2">
        <v>4.76</v>
      </c>
      <c r="F54" s="2">
        <v>0</v>
      </c>
      <c r="G54" s="2">
        <v>0</v>
      </c>
      <c r="H54" s="2">
        <v>0</v>
      </c>
      <c r="K54" t="s">
        <v>265</v>
      </c>
    </row>
    <row r="55" spans="1:11" ht="15" thickBot="1">
      <c r="B55" s="73" t="s">
        <v>174</v>
      </c>
      <c r="C55" s="103">
        <v>25.49</v>
      </c>
      <c r="D55" s="103">
        <v>4.08</v>
      </c>
      <c r="E55" s="103">
        <v>4.76</v>
      </c>
      <c r="F55" s="103">
        <v>0</v>
      </c>
      <c r="G55" s="103">
        <v>0</v>
      </c>
      <c r="H55" s="103">
        <v>0</v>
      </c>
      <c r="K55"/>
    </row>
    <row r="56" spans="1:11">
      <c r="A56" s="1" t="s">
        <v>121</v>
      </c>
      <c r="B56" s="1" t="s">
        <v>217</v>
      </c>
      <c r="C56" s="2">
        <v>10.94</v>
      </c>
      <c r="D56" s="2">
        <v>0</v>
      </c>
      <c r="E56" s="2">
        <v>4.76</v>
      </c>
      <c r="F56" s="2">
        <v>6.66</v>
      </c>
      <c r="G56" s="2">
        <v>4.18</v>
      </c>
      <c r="H56" s="2">
        <v>2.6</v>
      </c>
      <c r="K56" t="s">
        <v>266</v>
      </c>
    </row>
    <row r="57" spans="1:11">
      <c r="B57" s="1" t="s">
        <v>218</v>
      </c>
      <c r="C57" s="2">
        <v>11.64</v>
      </c>
      <c r="D57" s="2">
        <v>0</v>
      </c>
      <c r="E57" s="2">
        <v>0</v>
      </c>
      <c r="F57" s="2">
        <v>7.09</v>
      </c>
      <c r="G57" s="2">
        <v>4.4400000000000004</v>
      </c>
      <c r="H57" s="2">
        <v>2.76</v>
      </c>
      <c r="K57" t="s">
        <v>267</v>
      </c>
    </row>
    <row r="58" spans="1:11" ht="15" thickBot="1">
      <c r="B58" s="5" t="s">
        <v>219</v>
      </c>
      <c r="C58" s="6">
        <v>12.4</v>
      </c>
      <c r="D58" s="6">
        <v>0</v>
      </c>
      <c r="E58" s="6">
        <v>0</v>
      </c>
      <c r="F58" s="6">
        <v>7.55</v>
      </c>
      <c r="G58" s="6">
        <v>4.7300000000000004</v>
      </c>
      <c r="H58" s="6">
        <v>2.94</v>
      </c>
      <c r="K58" t="s">
        <v>268</v>
      </c>
    </row>
    <row r="59" spans="1:11">
      <c r="A59" s="1" t="s">
        <v>115</v>
      </c>
      <c r="B59" s="1" t="s">
        <v>220</v>
      </c>
      <c r="C59" s="2">
        <v>12.82</v>
      </c>
      <c r="D59" s="2">
        <v>0</v>
      </c>
      <c r="E59" s="2">
        <v>0</v>
      </c>
      <c r="F59" s="2">
        <v>7.8</v>
      </c>
      <c r="G59" s="2">
        <v>4.8899999999999997</v>
      </c>
      <c r="H59" s="2">
        <v>3.04</v>
      </c>
      <c r="K59" t="s">
        <v>269</v>
      </c>
    </row>
    <row r="60" spans="1:11">
      <c r="B60" s="1" t="s">
        <v>221</v>
      </c>
      <c r="C60" s="2">
        <v>13.78</v>
      </c>
      <c r="D60" s="2">
        <v>0</v>
      </c>
      <c r="E60" s="2">
        <v>0</v>
      </c>
      <c r="F60" s="2">
        <v>8.39</v>
      </c>
      <c r="G60" s="2">
        <v>5.26</v>
      </c>
      <c r="H60" s="2">
        <v>3.27</v>
      </c>
      <c r="K60" t="s">
        <v>270</v>
      </c>
    </row>
    <row r="61" spans="1:11">
      <c r="B61" s="1" t="s">
        <v>222</v>
      </c>
      <c r="C61" s="2">
        <v>14.24</v>
      </c>
      <c r="D61" s="2">
        <v>0</v>
      </c>
      <c r="E61" s="2">
        <v>0</v>
      </c>
      <c r="F61" s="2">
        <v>8.67</v>
      </c>
      <c r="G61" s="2">
        <v>5.44</v>
      </c>
      <c r="H61" s="2">
        <v>3.38</v>
      </c>
      <c r="K61" t="s">
        <v>271</v>
      </c>
    </row>
    <row r="62" spans="1:11">
      <c r="B62" s="1" t="s">
        <v>223</v>
      </c>
      <c r="C62" s="2">
        <v>15.58</v>
      </c>
      <c r="D62" s="2">
        <v>0</v>
      </c>
      <c r="E62" s="2">
        <v>0</v>
      </c>
      <c r="F62" s="2">
        <v>9.48</v>
      </c>
      <c r="G62" s="2">
        <v>5.95</v>
      </c>
      <c r="H62" s="2">
        <v>3.7</v>
      </c>
      <c r="K62" t="s">
        <v>272</v>
      </c>
    </row>
    <row r="63" spans="1:11">
      <c r="B63" s="1" t="s">
        <v>224</v>
      </c>
      <c r="C63" s="2">
        <v>16.03</v>
      </c>
      <c r="D63" s="2">
        <v>0</v>
      </c>
      <c r="E63" s="2">
        <v>0</v>
      </c>
      <c r="F63" s="2">
        <v>9.76</v>
      </c>
      <c r="G63" s="2">
        <v>6.12</v>
      </c>
      <c r="H63" s="2">
        <v>3.8</v>
      </c>
    </row>
    <row r="64" spans="1:11">
      <c r="B64" s="1" t="s">
        <v>225</v>
      </c>
      <c r="C64" s="2">
        <v>16.89</v>
      </c>
      <c r="D64" s="2">
        <v>0</v>
      </c>
      <c r="E64" s="2">
        <v>0</v>
      </c>
      <c r="F64" s="2">
        <v>10.28</v>
      </c>
      <c r="G64" s="2">
        <v>6.45</v>
      </c>
      <c r="H64" s="2">
        <v>4.01</v>
      </c>
    </row>
    <row r="65" spans="1:8">
      <c r="B65" s="1" t="s">
        <v>226</v>
      </c>
      <c r="C65" s="2">
        <v>17.93</v>
      </c>
      <c r="D65" s="2">
        <v>0</v>
      </c>
      <c r="E65" s="2">
        <v>0</v>
      </c>
      <c r="F65" s="2">
        <v>10.91</v>
      </c>
      <c r="G65" s="2">
        <v>6.84</v>
      </c>
      <c r="H65" s="2">
        <v>4.25</v>
      </c>
    </row>
    <row r="66" spans="1:8" ht="15" thickBot="1">
      <c r="B66" s="7" t="s">
        <v>227</v>
      </c>
      <c r="C66" s="8">
        <v>19.010000000000002</v>
      </c>
      <c r="D66" s="8">
        <v>0</v>
      </c>
      <c r="E66" s="8">
        <v>0</v>
      </c>
      <c r="F66" s="8">
        <v>11.57</v>
      </c>
      <c r="G66" s="8">
        <v>7.26</v>
      </c>
      <c r="H66" s="8">
        <v>4.51</v>
      </c>
    </row>
    <row r="67" spans="1:8" ht="15.6" thickTop="1" thickBot="1">
      <c r="A67" s="1" t="s">
        <v>232</v>
      </c>
      <c r="B67" s="9" t="s">
        <v>233</v>
      </c>
      <c r="C67" s="10">
        <v>8.91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</row>
    <row r="68" spans="1:8" ht="15" thickTop="1">
      <c r="A68" s="120" t="s">
        <v>147</v>
      </c>
      <c r="B68" s="120" t="s">
        <v>235</v>
      </c>
      <c r="C68" s="121">
        <v>4.8099999999999996</v>
      </c>
      <c r="D68" s="121">
        <v>0.77</v>
      </c>
      <c r="E68" s="121">
        <v>0.9</v>
      </c>
      <c r="F68" s="121">
        <v>0</v>
      </c>
      <c r="G68" s="121">
        <v>0</v>
      </c>
      <c r="H68" s="121">
        <v>0</v>
      </c>
    </row>
    <row r="69" spans="1:8">
      <c r="A69" s="120"/>
      <c r="B69" s="122" t="s">
        <v>273</v>
      </c>
      <c r="C69" s="123">
        <v>4.8099999999999996</v>
      </c>
      <c r="D69" s="123">
        <v>0.77</v>
      </c>
      <c r="E69" s="123">
        <v>0.9</v>
      </c>
      <c r="F69" s="123">
        <v>0</v>
      </c>
      <c r="G69" s="123">
        <v>0</v>
      </c>
      <c r="H69" s="123">
        <v>0</v>
      </c>
    </row>
    <row r="70" spans="1:8" s="67" customFormat="1">
      <c r="A70" s="120"/>
      <c r="B70" s="120" t="s">
        <v>236</v>
      </c>
      <c r="C70" s="121">
        <v>6.83</v>
      </c>
      <c r="D70" s="121">
        <v>1.0900000000000001</v>
      </c>
      <c r="E70" s="121">
        <v>1.27</v>
      </c>
      <c r="F70" s="121">
        <v>0</v>
      </c>
      <c r="G70" s="121">
        <v>0</v>
      </c>
      <c r="H70" s="121">
        <v>0</v>
      </c>
    </row>
    <row r="71" spans="1:8" s="67" customFormat="1">
      <c r="A71" s="120"/>
      <c r="B71" s="122" t="s">
        <v>274</v>
      </c>
      <c r="C71" s="123">
        <v>6.83</v>
      </c>
      <c r="D71" s="123">
        <v>1.0900000000000001</v>
      </c>
      <c r="E71" s="123">
        <v>1.27</v>
      </c>
      <c r="F71" s="123">
        <v>0</v>
      </c>
      <c r="G71" s="123">
        <v>0</v>
      </c>
      <c r="H71" s="123">
        <v>0</v>
      </c>
    </row>
    <row r="72" spans="1:8" s="67" customFormat="1">
      <c r="A72" s="120"/>
      <c r="B72" s="120" t="s">
        <v>237</v>
      </c>
      <c r="C72" s="121">
        <v>9.18</v>
      </c>
      <c r="D72" s="121">
        <v>1.47</v>
      </c>
      <c r="E72" s="121">
        <v>1.71</v>
      </c>
      <c r="F72" s="121">
        <v>0</v>
      </c>
      <c r="G72" s="121">
        <v>0</v>
      </c>
      <c r="H72" s="121">
        <v>0</v>
      </c>
    </row>
    <row r="73" spans="1:8" s="67" customFormat="1">
      <c r="A73" s="120"/>
      <c r="B73" s="122" t="s">
        <v>275</v>
      </c>
      <c r="C73" s="123">
        <v>9.18</v>
      </c>
      <c r="D73" s="123">
        <v>1.47</v>
      </c>
      <c r="E73" s="123">
        <v>1.71</v>
      </c>
      <c r="F73" s="123">
        <v>0</v>
      </c>
      <c r="G73" s="123">
        <v>0</v>
      </c>
      <c r="H73" s="123">
        <v>0</v>
      </c>
    </row>
    <row r="74" spans="1:8" s="67" customFormat="1">
      <c r="A74" s="120"/>
      <c r="B74" s="120" t="s">
        <v>238</v>
      </c>
      <c r="C74" s="121">
        <v>6.83</v>
      </c>
      <c r="D74" s="121">
        <v>1.0900000000000001</v>
      </c>
      <c r="E74" s="121">
        <v>1.27</v>
      </c>
      <c r="F74" s="121">
        <v>0</v>
      </c>
      <c r="G74" s="121">
        <v>0</v>
      </c>
      <c r="H74" s="121">
        <v>0</v>
      </c>
    </row>
    <row r="75" spans="1:8" s="67" customFormat="1">
      <c r="A75" s="120"/>
      <c r="B75" s="120" t="s">
        <v>239</v>
      </c>
      <c r="C75" s="121">
        <v>9.18</v>
      </c>
      <c r="D75" s="121">
        <v>1.47</v>
      </c>
      <c r="E75" s="121">
        <v>1.71</v>
      </c>
      <c r="F75" s="121">
        <v>0</v>
      </c>
      <c r="G75" s="121">
        <v>0</v>
      </c>
      <c r="H75" s="121">
        <v>0</v>
      </c>
    </row>
    <row r="76" spans="1:8" s="67" customFormat="1">
      <c r="A76" s="120"/>
      <c r="B76" s="124" t="s">
        <v>276</v>
      </c>
      <c r="C76" s="123">
        <v>9.18</v>
      </c>
      <c r="D76" s="123">
        <v>1.47</v>
      </c>
      <c r="E76" s="123">
        <v>1.71</v>
      </c>
      <c r="F76" s="123">
        <v>0</v>
      </c>
      <c r="G76" s="123">
        <v>0</v>
      </c>
      <c r="H76" s="123">
        <v>0</v>
      </c>
    </row>
    <row r="77" spans="1:8" s="67" customFormat="1">
      <c r="A77" s="120"/>
      <c r="B77" s="120" t="s">
        <v>233</v>
      </c>
      <c r="C77" s="121">
        <v>9.5</v>
      </c>
      <c r="D77" s="121">
        <v>1.52</v>
      </c>
      <c r="E77" s="121">
        <v>1.66</v>
      </c>
      <c r="F77" s="121">
        <v>0</v>
      </c>
      <c r="G77" s="121">
        <v>0</v>
      </c>
      <c r="H77" s="121">
        <v>0</v>
      </c>
    </row>
    <row r="78" spans="1:8" s="67" customFormat="1">
      <c r="A78" s="120"/>
      <c r="B78" s="122" t="s">
        <v>277</v>
      </c>
      <c r="C78" s="123">
        <v>9.5</v>
      </c>
      <c r="D78" s="123">
        <v>1.52</v>
      </c>
      <c r="E78" s="123">
        <v>1.66</v>
      </c>
      <c r="F78" s="123">
        <v>0</v>
      </c>
      <c r="G78" s="123">
        <v>0</v>
      </c>
      <c r="H78" s="123">
        <v>0</v>
      </c>
    </row>
    <row r="79" spans="1:8" s="67" customFormat="1">
      <c r="A79" s="120"/>
      <c r="B79" s="120" t="s">
        <v>240</v>
      </c>
      <c r="C79" s="121">
        <v>9.18</v>
      </c>
      <c r="D79" s="121">
        <v>1.47</v>
      </c>
      <c r="E79" s="121">
        <v>1.71</v>
      </c>
      <c r="F79" s="121">
        <v>0</v>
      </c>
      <c r="G79" s="121">
        <v>0</v>
      </c>
      <c r="H79" s="121">
        <v>0</v>
      </c>
    </row>
    <row r="80" spans="1:8" s="67" customFormat="1">
      <c r="A80" s="120"/>
      <c r="B80" s="124" t="s">
        <v>278</v>
      </c>
      <c r="C80" s="123">
        <v>9.18</v>
      </c>
      <c r="D80" s="123">
        <v>1.47</v>
      </c>
      <c r="E80" s="123">
        <v>1.71</v>
      </c>
      <c r="F80" s="123">
        <v>0</v>
      </c>
      <c r="G80" s="123">
        <v>0</v>
      </c>
      <c r="H80" s="123">
        <v>0</v>
      </c>
    </row>
    <row r="81" spans="1:8" s="67" customFormat="1" ht="15" thickBot="1">
      <c r="A81" s="120"/>
      <c r="B81" s="125" t="s">
        <v>241</v>
      </c>
      <c r="C81" s="126">
        <v>9.18</v>
      </c>
      <c r="D81" s="126">
        <v>1.47</v>
      </c>
      <c r="E81" s="127">
        <v>1.71</v>
      </c>
      <c r="F81" s="126">
        <v>0</v>
      </c>
      <c r="G81" s="126">
        <v>0</v>
      </c>
      <c r="H81" s="126">
        <v>0</v>
      </c>
    </row>
    <row r="82" spans="1:8" ht="15" thickTop="1">
      <c r="A82" s="1" t="s">
        <v>148</v>
      </c>
      <c r="B82" s="1" t="s">
        <v>220</v>
      </c>
      <c r="C82" s="2">
        <v>12.82</v>
      </c>
      <c r="D82" s="83">
        <v>0</v>
      </c>
      <c r="E82" s="83">
        <v>0</v>
      </c>
      <c r="F82" s="2">
        <v>7.8</v>
      </c>
      <c r="G82" s="2">
        <v>4.8899999999999997</v>
      </c>
      <c r="H82" s="2">
        <v>3.04</v>
      </c>
    </row>
    <row r="83" spans="1:8">
      <c r="A83" s="71"/>
      <c r="B83" s="68" t="s">
        <v>279</v>
      </c>
      <c r="C83" s="72">
        <v>12.82</v>
      </c>
      <c r="D83" s="72">
        <v>0</v>
      </c>
      <c r="E83" s="72">
        <v>0</v>
      </c>
      <c r="F83" s="72">
        <v>7.8</v>
      </c>
      <c r="G83" s="72">
        <v>4.8899999999999997</v>
      </c>
      <c r="H83" s="72">
        <v>3.04</v>
      </c>
    </row>
    <row r="84" spans="1:8">
      <c r="B84" s="1" t="s">
        <v>221</v>
      </c>
      <c r="C84" s="2">
        <v>13.78</v>
      </c>
      <c r="D84" s="2">
        <v>0</v>
      </c>
      <c r="E84" s="2">
        <v>0</v>
      </c>
      <c r="F84" s="2">
        <v>8.39</v>
      </c>
      <c r="G84" s="2">
        <v>5.26</v>
      </c>
      <c r="H84" s="2">
        <v>3.27</v>
      </c>
    </row>
    <row r="85" spans="1:8">
      <c r="A85" s="71"/>
      <c r="B85" s="68" t="s">
        <v>280</v>
      </c>
      <c r="C85" s="72">
        <v>13.78</v>
      </c>
      <c r="D85" s="72">
        <v>0</v>
      </c>
      <c r="E85" s="72">
        <v>0</v>
      </c>
      <c r="F85" s="72">
        <v>8.39</v>
      </c>
      <c r="G85" s="72">
        <v>5.26</v>
      </c>
      <c r="H85" s="72">
        <v>3.27</v>
      </c>
    </row>
    <row r="86" spans="1:8">
      <c r="B86" s="1" t="s">
        <v>222</v>
      </c>
      <c r="C86" s="2">
        <v>14.24</v>
      </c>
      <c r="D86" s="2">
        <v>0</v>
      </c>
      <c r="E86" s="2">
        <v>0</v>
      </c>
      <c r="F86" s="2">
        <v>8.67</v>
      </c>
      <c r="G86" s="2">
        <v>5.44</v>
      </c>
      <c r="H86" s="2">
        <v>3.38</v>
      </c>
    </row>
    <row r="87" spans="1:8">
      <c r="A87" s="71"/>
      <c r="B87" s="68" t="s">
        <v>281</v>
      </c>
      <c r="C87" s="72">
        <v>14.24</v>
      </c>
      <c r="D87" s="72">
        <v>0</v>
      </c>
      <c r="E87" s="72">
        <v>0</v>
      </c>
      <c r="F87" s="72">
        <v>8.67</v>
      </c>
      <c r="G87" s="72">
        <v>5.44</v>
      </c>
      <c r="H87" s="72">
        <v>3.38</v>
      </c>
    </row>
    <row r="88" spans="1:8">
      <c r="B88" s="1" t="s">
        <v>223</v>
      </c>
      <c r="C88" s="2">
        <v>15.58</v>
      </c>
      <c r="D88" s="2">
        <v>0</v>
      </c>
      <c r="E88" s="2">
        <v>0</v>
      </c>
      <c r="F88" s="2">
        <v>9.48</v>
      </c>
      <c r="G88" s="2">
        <v>5.95</v>
      </c>
      <c r="H88" s="2">
        <v>3.7</v>
      </c>
    </row>
    <row r="89" spans="1:8">
      <c r="A89" s="71"/>
      <c r="B89" s="68" t="s">
        <v>282</v>
      </c>
      <c r="C89" s="72">
        <v>15.58</v>
      </c>
      <c r="D89" s="72">
        <v>0</v>
      </c>
      <c r="E89" s="72">
        <v>0</v>
      </c>
      <c r="F89" s="72">
        <v>9.48</v>
      </c>
      <c r="G89" s="72">
        <v>5.95</v>
      </c>
      <c r="H89" s="72">
        <v>3.7</v>
      </c>
    </row>
    <row r="90" spans="1:8">
      <c r="B90" s="1" t="s">
        <v>224</v>
      </c>
      <c r="C90" s="2">
        <v>16.03</v>
      </c>
      <c r="D90" s="2">
        <v>0</v>
      </c>
      <c r="E90" s="2">
        <v>0</v>
      </c>
      <c r="F90" s="2">
        <v>9.76</v>
      </c>
      <c r="G90" s="2">
        <v>6.12</v>
      </c>
      <c r="H90" s="2">
        <v>3.8</v>
      </c>
    </row>
    <row r="91" spans="1:8">
      <c r="A91" s="71"/>
      <c r="B91" s="68" t="s">
        <v>283</v>
      </c>
      <c r="C91" s="72">
        <v>16.03</v>
      </c>
      <c r="D91" s="72">
        <v>0</v>
      </c>
      <c r="E91" s="72">
        <v>0</v>
      </c>
      <c r="F91" s="72">
        <v>9.76</v>
      </c>
      <c r="G91" s="72">
        <v>6.12</v>
      </c>
      <c r="H91" s="72">
        <v>3.8</v>
      </c>
    </row>
    <row r="92" spans="1:8">
      <c r="B92" s="1" t="s">
        <v>225</v>
      </c>
      <c r="C92" s="2">
        <v>16.89</v>
      </c>
      <c r="D92" s="2">
        <v>0</v>
      </c>
      <c r="E92" s="2">
        <v>0</v>
      </c>
      <c r="F92" s="2">
        <v>10.28</v>
      </c>
      <c r="G92" s="2">
        <v>6.45</v>
      </c>
      <c r="H92" s="2">
        <v>4.01</v>
      </c>
    </row>
    <row r="93" spans="1:8">
      <c r="A93" s="71"/>
      <c r="B93" s="68" t="s">
        <v>284</v>
      </c>
      <c r="C93" s="72">
        <v>16.89</v>
      </c>
      <c r="D93" s="72">
        <v>0</v>
      </c>
      <c r="E93" s="72">
        <v>0</v>
      </c>
      <c r="F93" s="72">
        <v>10.28</v>
      </c>
      <c r="G93" s="72">
        <v>6.45</v>
      </c>
      <c r="H93" s="72">
        <v>4.01</v>
      </c>
    </row>
    <row r="94" spans="1:8">
      <c r="B94" s="1" t="s">
        <v>226</v>
      </c>
      <c r="C94" s="2">
        <v>17.93</v>
      </c>
      <c r="D94" s="2">
        <v>0</v>
      </c>
      <c r="E94" s="2">
        <v>0</v>
      </c>
      <c r="F94" s="2">
        <v>10.91</v>
      </c>
      <c r="G94" s="2">
        <v>6.84</v>
      </c>
      <c r="H94" s="2">
        <v>4.25</v>
      </c>
    </row>
    <row r="95" spans="1:8">
      <c r="A95" s="71"/>
      <c r="B95" s="68" t="s">
        <v>285</v>
      </c>
      <c r="C95" s="72">
        <v>17.93</v>
      </c>
      <c r="D95" s="72">
        <v>0</v>
      </c>
      <c r="E95" s="72">
        <v>0</v>
      </c>
      <c r="F95" s="72">
        <v>10.91</v>
      </c>
      <c r="G95" s="72">
        <v>6.84</v>
      </c>
      <c r="H95" s="72">
        <v>4.25</v>
      </c>
    </row>
    <row r="96" spans="1:8">
      <c r="B96" s="1" t="s">
        <v>227</v>
      </c>
      <c r="C96" s="2">
        <v>19.010000000000002</v>
      </c>
      <c r="D96" s="2">
        <v>0</v>
      </c>
      <c r="E96" s="2">
        <v>0</v>
      </c>
      <c r="F96" s="2">
        <v>11.57</v>
      </c>
      <c r="G96" s="2">
        <v>7.26</v>
      </c>
      <c r="H96" s="2">
        <v>4.51</v>
      </c>
    </row>
    <row r="97" spans="1:8">
      <c r="B97" s="68" t="s">
        <v>286</v>
      </c>
      <c r="C97" s="2">
        <v>19.010000000000002</v>
      </c>
      <c r="D97" s="2">
        <v>0</v>
      </c>
      <c r="E97" s="2">
        <v>0</v>
      </c>
      <c r="F97" s="2">
        <v>11.57</v>
      </c>
      <c r="G97" s="2">
        <v>7.26</v>
      </c>
      <c r="H97" s="2">
        <v>4.51</v>
      </c>
    </row>
    <row r="98" spans="1:8">
      <c r="B98" s="1" t="s">
        <v>228</v>
      </c>
      <c r="C98" s="2">
        <v>14.69</v>
      </c>
      <c r="D98" s="2">
        <v>0</v>
      </c>
      <c r="E98" s="2">
        <v>0</v>
      </c>
      <c r="F98" s="2">
        <v>8.94</v>
      </c>
      <c r="G98" s="2">
        <v>5.61</v>
      </c>
      <c r="H98" s="2">
        <v>3.49</v>
      </c>
    </row>
    <row r="99" spans="1:8">
      <c r="B99" s="1" t="s">
        <v>229</v>
      </c>
      <c r="C99" s="2">
        <v>15.13</v>
      </c>
      <c r="D99" s="2">
        <v>0</v>
      </c>
      <c r="E99" s="2">
        <v>0</v>
      </c>
      <c r="F99" s="2">
        <v>9.2100000000000009</v>
      </c>
      <c r="G99" s="2">
        <v>5.78</v>
      </c>
      <c r="H99" s="2">
        <v>3.59</v>
      </c>
    </row>
    <row r="100" spans="1:8">
      <c r="B100" s="1" t="s">
        <v>230</v>
      </c>
      <c r="C100" s="2">
        <v>15.58</v>
      </c>
      <c r="D100" s="2">
        <v>0</v>
      </c>
      <c r="E100" s="2">
        <v>0</v>
      </c>
      <c r="F100" s="2">
        <v>9.48</v>
      </c>
      <c r="G100" s="2">
        <v>5.95</v>
      </c>
      <c r="H100" s="2">
        <v>3.7</v>
      </c>
    </row>
    <row r="101" spans="1:8" ht="15" thickBot="1">
      <c r="B101" s="7" t="s">
        <v>231</v>
      </c>
      <c r="C101" s="6">
        <v>16.03</v>
      </c>
      <c r="D101" s="8">
        <v>0</v>
      </c>
      <c r="E101" s="8">
        <v>0</v>
      </c>
      <c r="F101" s="8">
        <v>9.76</v>
      </c>
      <c r="G101" s="8">
        <v>6.12</v>
      </c>
      <c r="H101" s="8">
        <v>3.8</v>
      </c>
    </row>
    <row r="102" spans="1:8" ht="15" thickTop="1">
      <c r="A102" s="1" t="s">
        <v>242</v>
      </c>
      <c r="B102" s="1" t="s">
        <v>287</v>
      </c>
      <c r="C102" s="2">
        <v>15.58</v>
      </c>
      <c r="D102" s="2">
        <v>3.34</v>
      </c>
      <c r="E102" s="2">
        <v>0</v>
      </c>
      <c r="F102" s="2">
        <v>0</v>
      </c>
      <c r="G102" s="2">
        <v>0</v>
      </c>
      <c r="H102" s="2">
        <v>0</v>
      </c>
    </row>
    <row r="103" spans="1:8">
      <c r="A103" s="71"/>
      <c r="B103" s="71" t="s">
        <v>288</v>
      </c>
      <c r="C103" s="72">
        <v>15.58</v>
      </c>
      <c r="D103" s="72">
        <v>3.34</v>
      </c>
      <c r="E103" s="72">
        <v>0</v>
      </c>
      <c r="F103" s="72">
        <v>0</v>
      </c>
      <c r="G103" s="72">
        <v>0</v>
      </c>
      <c r="H103" s="72">
        <v>0</v>
      </c>
    </row>
    <row r="104" spans="1:8" ht="14.25" customHeight="1">
      <c r="B104" s="1" t="s">
        <v>289</v>
      </c>
      <c r="C104" s="2">
        <v>16.03</v>
      </c>
      <c r="D104" s="2">
        <v>3.43</v>
      </c>
      <c r="E104" s="2">
        <v>0</v>
      </c>
      <c r="F104" s="2">
        <v>0</v>
      </c>
      <c r="G104" s="2">
        <v>0</v>
      </c>
      <c r="H104" s="2">
        <v>0</v>
      </c>
    </row>
    <row r="105" spans="1:8" ht="14.25" customHeight="1">
      <c r="A105" s="71"/>
      <c r="B105" s="71" t="s">
        <v>290</v>
      </c>
      <c r="C105" s="72">
        <v>16.03</v>
      </c>
      <c r="D105" s="72">
        <v>3.43</v>
      </c>
      <c r="E105" s="72">
        <v>0</v>
      </c>
      <c r="F105" s="72">
        <v>0</v>
      </c>
      <c r="G105" s="72">
        <v>0</v>
      </c>
      <c r="H105" s="72">
        <v>0</v>
      </c>
    </row>
    <row r="106" spans="1:8">
      <c r="B106" s="1" t="s">
        <v>291</v>
      </c>
      <c r="C106" s="2">
        <v>16.440000000000001</v>
      </c>
      <c r="D106" s="2">
        <v>3.52</v>
      </c>
      <c r="E106" s="2">
        <v>0</v>
      </c>
      <c r="F106" s="2">
        <v>0</v>
      </c>
      <c r="G106" s="2">
        <v>0</v>
      </c>
      <c r="H106" s="2">
        <v>0</v>
      </c>
    </row>
    <row r="107" spans="1:8">
      <c r="A107" s="71"/>
      <c r="B107" s="71" t="s">
        <v>292</v>
      </c>
      <c r="C107" s="72">
        <v>16.440000000000001</v>
      </c>
      <c r="D107" s="72">
        <v>3.52</v>
      </c>
      <c r="E107" s="72">
        <v>0</v>
      </c>
      <c r="F107" s="72">
        <v>0</v>
      </c>
      <c r="G107" s="72">
        <v>0</v>
      </c>
      <c r="H107" s="72">
        <v>0</v>
      </c>
    </row>
    <row r="108" spans="1:8">
      <c r="B108" s="1" t="s">
        <v>293</v>
      </c>
      <c r="C108" s="2">
        <v>17.28</v>
      </c>
      <c r="D108" s="2">
        <v>3.7</v>
      </c>
      <c r="E108" s="2">
        <v>0</v>
      </c>
      <c r="F108" s="2">
        <v>0</v>
      </c>
      <c r="G108" s="2">
        <v>0</v>
      </c>
      <c r="H108" s="2">
        <v>0</v>
      </c>
    </row>
    <row r="109" spans="1:8">
      <c r="A109" s="71"/>
      <c r="B109" s="71" t="s">
        <v>294</v>
      </c>
      <c r="C109" s="72">
        <v>17.28</v>
      </c>
      <c r="D109" s="72">
        <v>3.7</v>
      </c>
      <c r="E109" s="72">
        <v>0</v>
      </c>
      <c r="F109" s="72">
        <v>0</v>
      </c>
      <c r="G109" s="72">
        <v>0</v>
      </c>
      <c r="H109" s="72">
        <v>0</v>
      </c>
    </row>
    <row r="110" spans="1:8">
      <c r="B110" s="1" t="s">
        <v>295</v>
      </c>
      <c r="C110" s="2">
        <v>17.93</v>
      </c>
      <c r="D110" s="2">
        <v>3.84</v>
      </c>
      <c r="E110" s="2">
        <v>0</v>
      </c>
      <c r="F110" s="2">
        <v>0</v>
      </c>
      <c r="G110" s="2">
        <v>0</v>
      </c>
      <c r="H110" s="2">
        <v>0</v>
      </c>
    </row>
    <row r="111" spans="1:8">
      <c r="A111" s="71"/>
      <c r="B111" s="71" t="s">
        <v>296</v>
      </c>
      <c r="C111" s="72">
        <v>17.93</v>
      </c>
      <c r="D111" s="72">
        <v>3.84</v>
      </c>
      <c r="E111" s="72">
        <v>0</v>
      </c>
      <c r="F111" s="72">
        <v>0</v>
      </c>
      <c r="G111" s="72">
        <v>0</v>
      </c>
      <c r="H111" s="72">
        <v>0</v>
      </c>
    </row>
    <row r="112" spans="1:8">
      <c r="B112" s="1" t="s">
        <v>297</v>
      </c>
      <c r="C112" s="2">
        <v>18.420000000000002</v>
      </c>
      <c r="D112" s="2">
        <v>3.95</v>
      </c>
      <c r="E112" s="2">
        <v>0</v>
      </c>
      <c r="F112" s="2">
        <v>0</v>
      </c>
      <c r="G112" s="2">
        <v>0</v>
      </c>
      <c r="H112" s="2">
        <v>0</v>
      </c>
    </row>
    <row r="113" spans="2:8">
      <c r="B113" s="1" t="s">
        <v>298</v>
      </c>
      <c r="C113" s="2">
        <v>19.010000000000002</v>
      </c>
      <c r="D113" s="2">
        <v>4.07</v>
      </c>
      <c r="E113" s="2">
        <v>0</v>
      </c>
      <c r="F113" s="2">
        <v>0</v>
      </c>
      <c r="G113" s="2">
        <v>0</v>
      </c>
      <c r="H113" s="2">
        <v>0</v>
      </c>
    </row>
    <row r="114" spans="2:8">
      <c r="B114" s="1" t="s">
        <v>299</v>
      </c>
      <c r="C114" s="2">
        <v>19.59</v>
      </c>
      <c r="D114" s="2">
        <v>4.2</v>
      </c>
      <c r="E114" s="2">
        <v>0</v>
      </c>
      <c r="F114" s="2">
        <v>0</v>
      </c>
      <c r="G114" s="2">
        <v>0</v>
      </c>
      <c r="H114" s="2">
        <v>0</v>
      </c>
    </row>
    <row r="115" spans="2:8">
      <c r="B115" s="1" t="s">
        <v>300</v>
      </c>
      <c r="C115" s="2">
        <v>20.170000000000002</v>
      </c>
      <c r="D115" s="2">
        <v>4.32</v>
      </c>
      <c r="E115" s="2">
        <v>0</v>
      </c>
      <c r="F115" s="2">
        <v>0</v>
      </c>
      <c r="G115" s="2">
        <v>0</v>
      </c>
      <c r="H115" s="2">
        <v>0</v>
      </c>
    </row>
    <row r="116" spans="2:8">
      <c r="B116" s="1" t="s">
        <v>301</v>
      </c>
      <c r="C116" s="2">
        <v>20.76</v>
      </c>
      <c r="D116" s="2">
        <v>4.45</v>
      </c>
      <c r="E116" s="2">
        <v>0</v>
      </c>
      <c r="F116" s="2">
        <v>0</v>
      </c>
      <c r="G116" s="2">
        <v>0</v>
      </c>
      <c r="H116" s="2">
        <v>0</v>
      </c>
    </row>
    <row r="117" spans="2:8">
      <c r="B117" s="1" t="s">
        <v>302</v>
      </c>
      <c r="C117" s="2">
        <v>21.34</v>
      </c>
      <c r="D117" s="2">
        <v>4.57</v>
      </c>
      <c r="E117" s="2">
        <v>0</v>
      </c>
      <c r="F117" s="2">
        <v>0</v>
      </c>
      <c r="G117" s="2">
        <v>0</v>
      </c>
      <c r="H117" s="2">
        <v>0</v>
      </c>
    </row>
    <row r="118" spans="2:8">
      <c r="B118" s="1" t="s">
        <v>303</v>
      </c>
      <c r="C118" s="2">
        <v>21.93</v>
      </c>
      <c r="D118" s="2">
        <v>4.7</v>
      </c>
      <c r="E118" s="2">
        <v>0</v>
      </c>
      <c r="F118" s="2">
        <v>0</v>
      </c>
      <c r="G118" s="2">
        <v>0</v>
      </c>
      <c r="H118" s="2">
        <v>0</v>
      </c>
    </row>
    <row r="119" spans="2:8">
      <c r="B119" s="1" t="s">
        <v>304</v>
      </c>
      <c r="C119" s="2">
        <v>22.51</v>
      </c>
      <c r="D119" s="2">
        <v>4.82</v>
      </c>
      <c r="E119" s="2">
        <v>0</v>
      </c>
      <c r="F119" s="2">
        <v>0</v>
      </c>
      <c r="G119" s="2">
        <v>0</v>
      </c>
      <c r="H119" s="2">
        <v>0</v>
      </c>
    </row>
    <row r="120" spans="2:8">
      <c r="B120" s="1" t="s">
        <v>305</v>
      </c>
      <c r="C120" s="2">
        <v>23.09</v>
      </c>
      <c r="D120" s="2">
        <v>4.95</v>
      </c>
      <c r="E120" s="2">
        <v>0</v>
      </c>
      <c r="F120" s="2">
        <v>0</v>
      </c>
      <c r="G120" s="2">
        <v>0</v>
      </c>
      <c r="H120" s="2">
        <v>0</v>
      </c>
    </row>
    <row r="121" spans="2:8">
      <c r="B121" s="1" t="s">
        <v>306</v>
      </c>
      <c r="C121" s="2">
        <v>23.73</v>
      </c>
      <c r="D121" s="2">
        <v>5.08</v>
      </c>
      <c r="E121" s="2">
        <v>0</v>
      </c>
      <c r="F121" s="2">
        <v>0</v>
      </c>
      <c r="G121" s="2">
        <v>0</v>
      </c>
      <c r="H121" s="2">
        <v>0</v>
      </c>
    </row>
    <row r="122" spans="2:8">
      <c r="B122" s="1" t="s">
        <v>307</v>
      </c>
      <c r="C122" s="2">
        <v>24.43</v>
      </c>
      <c r="D122" s="2">
        <v>5.23</v>
      </c>
      <c r="E122" s="2">
        <v>0</v>
      </c>
      <c r="F122" s="2">
        <v>0</v>
      </c>
      <c r="G122" s="2">
        <v>0</v>
      </c>
      <c r="H122" s="2">
        <v>0</v>
      </c>
    </row>
    <row r="123" spans="2:8">
      <c r="B123" s="1" t="s">
        <v>308</v>
      </c>
      <c r="C123" s="2">
        <v>25.11</v>
      </c>
      <c r="D123" s="2">
        <v>5.38</v>
      </c>
      <c r="E123" s="2">
        <v>0</v>
      </c>
      <c r="F123" s="2">
        <v>0</v>
      </c>
      <c r="G123" s="2">
        <v>0</v>
      </c>
      <c r="H123" s="2">
        <v>0</v>
      </c>
    </row>
    <row r="124" spans="2:8">
      <c r="B124" s="1" t="s">
        <v>309</v>
      </c>
      <c r="C124" s="2">
        <v>25.62</v>
      </c>
      <c r="D124" s="2">
        <v>5.49</v>
      </c>
      <c r="E124" s="2">
        <v>0</v>
      </c>
      <c r="F124" s="2">
        <v>0</v>
      </c>
      <c r="G124" s="2">
        <v>0</v>
      </c>
      <c r="H124" s="2">
        <v>0</v>
      </c>
    </row>
    <row r="125" spans="2:8">
      <c r="B125" s="1" t="s">
        <v>310</v>
      </c>
      <c r="C125" s="2">
        <v>25.8</v>
      </c>
      <c r="D125" s="2">
        <v>5.53</v>
      </c>
      <c r="E125" s="2">
        <v>0</v>
      </c>
      <c r="F125" s="2">
        <v>0</v>
      </c>
      <c r="G125" s="2">
        <v>0</v>
      </c>
      <c r="H125" s="2">
        <v>0</v>
      </c>
    </row>
    <row r="126" spans="2:8">
      <c r="B126" s="1" t="s">
        <v>311</v>
      </c>
      <c r="C126" s="2">
        <v>26.49</v>
      </c>
      <c r="D126" s="2">
        <v>5.67</v>
      </c>
      <c r="E126" s="2">
        <v>0</v>
      </c>
      <c r="F126" s="2">
        <v>0</v>
      </c>
      <c r="G126" s="2">
        <v>0</v>
      </c>
      <c r="H126" s="2">
        <v>0</v>
      </c>
    </row>
    <row r="127" spans="2:8">
      <c r="B127" s="1" t="s">
        <v>312</v>
      </c>
      <c r="C127" s="2">
        <v>27.18</v>
      </c>
      <c r="D127" s="2">
        <v>5.82</v>
      </c>
      <c r="E127" s="2">
        <v>0</v>
      </c>
      <c r="F127" s="2">
        <v>0</v>
      </c>
      <c r="G127" s="2">
        <v>0</v>
      </c>
      <c r="H127" s="2">
        <v>0</v>
      </c>
    </row>
    <row r="128" spans="2:8">
      <c r="B128" s="1" t="s">
        <v>313</v>
      </c>
      <c r="C128" s="2">
        <v>27.87</v>
      </c>
      <c r="D128" s="2">
        <v>5.97</v>
      </c>
      <c r="E128" s="2">
        <v>0</v>
      </c>
      <c r="F128" s="2">
        <v>0</v>
      </c>
      <c r="G128" s="2">
        <v>0</v>
      </c>
      <c r="H128" s="2">
        <v>0</v>
      </c>
    </row>
    <row r="129" spans="2:8">
      <c r="B129" s="1" t="s">
        <v>314</v>
      </c>
      <c r="C129" s="2">
        <v>28.34</v>
      </c>
      <c r="D129" s="2">
        <v>6.07</v>
      </c>
      <c r="E129" s="2">
        <v>0</v>
      </c>
      <c r="F129" s="2">
        <v>0</v>
      </c>
      <c r="G129" s="2">
        <v>0</v>
      </c>
      <c r="H129" s="2">
        <v>0</v>
      </c>
    </row>
    <row r="130" spans="2:8">
      <c r="B130" s="1" t="s">
        <v>315</v>
      </c>
      <c r="C130" s="2">
        <v>28.56</v>
      </c>
      <c r="D130" s="2">
        <v>6.12</v>
      </c>
      <c r="E130" s="2">
        <v>0</v>
      </c>
      <c r="F130" s="2">
        <v>0</v>
      </c>
      <c r="G130" s="2">
        <v>0</v>
      </c>
      <c r="H130" s="2">
        <v>0</v>
      </c>
    </row>
    <row r="131" spans="2:8">
      <c r="B131" s="1" t="s">
        <v>316</v>
      </c>
      <c r="C131" s="2">
        <v>29.25</v>
      </c>
      <c r="D131" s="2">
        <v>6.27</v>
      </c>
      <c r="E131" s="2">
        <v>0</v>
      </c>
      <c r="F131" s="2">
        <v>0</v>
      </c>
      <c r="G131" s="2">
        <v>0</v>
      </c>
      <c r="H131" s="2">
        <v>0</v>
      </c>
    </row>
    <row r="132" spans="2:8">
      <c r="B132" s="1" t="s">
        <v>317</v>
      </c>
      <c r="C132" s="2">
        <v>29.94</v>
      </c>
      <c r="D132" s="2">
        <v>6.41</v>
      </c>
      <c r="E132" s="2">
        <v>0</v>
      </c>
      <c r="F132" s="2">
        <v>0</v>
      </c>
      <c r="G132" s="2">
        <v>0</v>
      </c>
      <c r="H132" s="2">
        <v>0</v>
      </c>
    </row>
    <row r="133" spans="2:8">
      <c r="B133" s="1" t="s">
        <v>318</v>
      </c>
      <c r="C133" s="2">
        <v>30.64</v>
      </c>
      <c r="D133" s="2">
        <v>6.56</v>
      </c>
      <c r="E133" s="2">
        <v>0</v>
      </c>
      <c r="F133" s="2">
        <v>0</v>
      </c>
      <c r="G133" s="2">
        <v>0</v>
      </c>
      <c r="H133" s="2">
        <v>0</v>
      </c>
    </row>
    <row r="134" spans="2:8">
      <c r="B134" s="1" t="s">
        <v>319</v>
      </c>
      <c r="C134" s="2">
        <v>31.32</v>
      </c>
      <c r="D134" s="2">
        <v>6.71</v>
      </c>
      <c r="E134" s="2">
        <v>0</v>
      </c>
      <c r="F134" s="2">
        <v>0</v>
      </c>
      <c r="G134" s="2">
        <v>0</v>
      </c>
      <c r="H134" s="2">
        <v>0</v>
      </c>
    </row>
    <row r="135" spans="2:8">
      <c r="B135" s="1" t="s">
        <v>320</v>
      </c>
      <c r="C135" s="2">
        <v>32.01</v>
      </c>
      <c r="D135" s="2">
        <v>6.86</v>
      </c>
      <c r="E135" s="2">
        <v>0</v>
      </c>
      <c r="F135" s="2">
        <v>0</v>
      </c>
      <c r="G135" s="2">
        <v>0</v>
      </c>
      <c r="H135" s="2">
        <v>0</v>
      </c>
    </row>
    <row r="136" spans="2:8">
      <c r="B136" s="1" t="s">
        <v>321</v>
      </c>
      <c r="C136" s="2">
        <v>32.369999999999997</v>
      </c>
      <c r="D136" s="2">
        <v>6.93</v>
      </c>
      <c r="E136" s="2">
        <v>0</v>
      </c>
      <c r="F136" s="2">
        <v>0</v>
      </c>
      <c r="G136" s="2">
        <v>0</v>
      </c>
      <c r="H136" s="2">
        <v>0</v>
      </c>
    </row>
    <row r="137" spans="2:8">
      <c r="B137" s="1" t="s">
        <v>322</v>
      </c>
      <c r="C137" s="2">
        <v>33.39</v>
      </c>
      <c r="D137" s="2">
        <v>7.15</v>
      </c>
      <c r="E137" s="2">
        <v>0</v>
      </c>
      <c r="F137" s="2">
        <v>0</v>
      </c>
      <c r="G137" s="2">
        <v>0</v>
      </c>
      <c r="H137" s="2">
        <v>0</v>
      </c>
    </row>
  </sheetData>
  <sheetProtection algorithmName="SHA-512" hashValue="7xmNlvr4HDRLzn5epldqjnGBJkPSrM4FY/bmKumfffYTmafyXO9RcPFmyVyZdJSm3Rcl8+GosKo1udT1eBpYgQ==" saltValue="1mYix1qR/s+8pjr+9fHFxw==" spinCount="100000" sheet="1" selectLockedCells="1" selectUnlockedCells="1"/>
  <autoFilter ref="A1:AO136" xr:uid="{8EE1196D-2DA1-4274-ABB6-3A54DD8FEB30}"/>
  <pageMargins left="0.7" right="0.7" top="0.75" bottom="0.75" header="0.3" footer="0.3"/>
  <pageSetup paperSize="9" orientation="portrait" horizontalDpi="4294967292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37CF9-0CBA-44CC-BF19-A2B2844B60F0}">
  <dimension ref="A1:C10"/>
  <sheetViews>
    <sheetView workbookViewId="0">
      <selection activeCell="B7" sqref="B7"/>
    </sheetView>
  </sheetViews>
  <sheetFormatPr defaultRowHeight="14.45"/>
  <cols>
    <col min="2" max="2" width="15" bestFit="1" customWidth="1"/>
  </cols>
  <sheetData>
    <row r="1" spans="1:3">
      <c r="A1" s="88" t="s">
        <v>323</v>
      </c>
    </row>
    <row r="3" spans="1:3">
      <c r="A3">
        <v>1</v>
      </c>
      <c r="B3" t="s">
        <v>324</v>
      </c>
      <c r="C3" s="74" t="s">
        <v>325</v>
      </c>
    </row>
    <row r="4" spans="1:3">
      <c r="A4">
        <v>2</v>
      </c>
      <c r="B4" t="s">
        <v>326</v>
      </c>
    </row>
    <row r="5" spans="1:3">
      <c r="A5">
        <v>3</v>
      </c>
      <c r="B5" t="s">
        <v>327</v>
      </c>
    </row>
    <row r="6" spans="1:3">
      <c r="A6">
        <v>4</v>
      </c>
      <c r="B6" t="s">
        <v>328</v>
      </c>
    </row>
    <row r="7" spans="1:3">
      <c r="A7">
        <v>5</v>
      </c>
      <c r="B7" t="s">
        <v>329</v>
      </c>
    </row>
    <row r="8" spans="1:3">
      <c r="A8">
        <v>6</v>
      </c>
      <c r="B8" t="s">
        <v>330</v>
      </c>
    </row>
    <row r="9" spans="1:3">
      <c r="A9">
        <v>7</v>
      </c>
      <c r="B9" t="s">
        <v>331</v>
      </c>
    </row>
    <row r="10" spans="1:3">
      <c r="A10">
        <v>8</v>
      </c>
      <c r="B10" t="s">
        <v>332</v>
      </c>
    </row>
  </sheetData>
  <sheetProtection sheet="1" objects="1" scenarios="1"/>
  <hyperlinks>
    <hyperlink ref="C3" r:id="rId1" display="https://sgscol.sharepoint.com/sites/staff/DataHub/Official Documents in SGS/People Manager Guide to running Position and Structure Reports.pdf" xr:uid="{8841CF4A-D9E0-4034-AB2F-EC2BE3228AC4}"/>
  </hyperlinks>
  <pageMargins left="0.7" right="0.7" top="0.75" bottom="0.75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2CF2F-C989-46AC-AD4E-FADC5A9809BF}">
  <dimension ref="A1:B11"/>
  <sheetViews>
    <sheetView workbookViewId="0">
      <selection activeCell="B12" sqref="B12"/>
    </sheetView>
  </sheetViews>
  <sheetFormatPr defaultRowHeight="14.45"/>
  <sheetData>
    <row r="1" spans="1:2">
      <c r="A1" s="88" t="s">
        <v>333</v>
      </c>
    </row>
    <row r="2" spans="1:2">
      <c r="A2">
        <v>1</v>
      </c>
      <c r="B2" s="128" t="s">
        <v>334</v>
      </c>
    </row>
    <row r="3" spans="1:2">
      <c r="A3">
        <v>2</v>
      </c>
      <c r="B3" t="s">
        <v>335</v>
      </c>
    </row>
    <row r="4" spans="1:2">
      <c r="A4" s="88">
        <v>3</v>
      </c>
      <c r="B4" t="s">
        <v>336</v>
      </c>
    </row>
    <row r="5" spans="1:2">
      <c r="A5" s="88"/>
    </row>
    <row r="6" spans="1:2">
      <c r="A6" s="88"/>
    </row>
    <row r="8" spans="1:2">
      <c r="A8" s="88" t="s">
        <v>337</v>
      </c>
    </row>
    <row r="9" spans="1:2">
      <c r="A9">
        <v>1</v>
      </c>
      <c r="B9" t="s">
        <v>338</v>
      </c>
    </row>
    <row r="10" spans="1:2">
      <c r="A10">
        <v>2</v>
      </c>
      <c r="B10" t="s">
        <v>339</v>
      </c>
    </row>
    <row r="11" spans="1:2">
      <c r="A11">
        <v>3</v>
      </c>
      <c r="B11" t="s">
        <v>340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B952F081B0EB442AAADF33203043529" ma:contentTypeVersion="248" ma:contentTypeDescription="Create a new document." ma:contentTypeScope="" ma:versionID="4e044b1ad144e6ff233a2d9164118b11">
  <xsd:schema xmlns:xsd="http://www.w3.org/2001/XMLSchema" xmlns:xs="http://www.w3.org/2001/XMLSchema" xmlns:p="http://schemas.microsoft.com/office/2006/metadata/properties" xmlns:ns1="http://schemas.microsoft.com/sharepoint/v3" xmlns:ns2="d85beca0-5243-4fbc-b586-cd629979eac2" xmlns:ns3="fb501a35-0a12-4125-b1c3-059d9b61f426" xmlns:ns4="c4c0839c-41d6-4ecb-82b1-645b11ec6e84" targetNamespace="http://schemas.microsoft.com/office/2006/metadata/properties" ma:root="true" ma:fieldsID="e7e389a5bbfb6b0ce508fb2fc5a675d9" ns1:_="" ns2:_="" ns3:_="" ns4:_="">
    <xsd:import namespace="http://schemas.microsoft.com/sharepoint/v3"/>
    <xsd:import namespace="d85beca0-5243-4fbc-b586-cd629979eac2"/>
    <xsd:import namespace="fb501a35-0a12-4125-b1c3-059d9b61f426"/>
    <xsd:import namespace="c4c0839c-41d6-4ecb-82b1-645b11ec6e8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g1f59b0783af4bc7bdd0108b420cec51" minOccurs="0"/>
                <xsd:element ref="ns2:TaxCatchAll" minOccurs="0"/>
                <xsd:element ref="ns3:p73fc312626c4aad9c58ea473bfa5a7b" minOccurs="0"/>
                <xsd:element ref="ns3:Recommended_x0020_Audiences" minOccurs="0"/>
                <xsd:element ref="ns3:Review_x0020_Date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  <xsd:element ref="ns2:SharedWithDetails" minOccurs="0"/>
                <xsd:element ref="ns2:TaxKeywordTaxHTField" minOccurs="0"/>
                <xsd:element ref="ns4:LastSharedByUser" minOccurs="0"/>
                <xsd:element ref="ns4:LastSharedByTime" minOccurs="0"/>
                <xsd:element ref="ns3:MediaServiceMetadata" minOccurs="0"/>
                <xsd:element ref="ns3:MediaServiceFastMetadata" minOccurs="0"/>
                <xsd:element ref="ns3:Author0" minOccurs="0"/>
                <xsd:element ref="ns3:College_x0020_Website" minOccurs="0"/>
                <xsd:element ref="ns3:ECamp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8" nillable="true" ma:displayName="Rating (0-5)" ma:decimals="2" ma:description="Average value of all the ratings that have been submitted" ma:internalName="AverageRating" ma:readOnly="true">
      <xsd:simpleType>
        <xsd:restriction base="dms:Number"/>
      </xsd:simpleType>
    </xsd:element>
    <xsd:element name="RatingCount" ma:index="19" nillable="true" ma:displayName="Number of Ratings" ma:decimals="0" ma:description="Number of ratings submitted" ma:internalName="RatingCount" ma:readOnly="true">
      <xsd:simpleType>
        <xsd:restriction base="dms:Number"/>
      </xsd:simpleType>
    </xsd:element>
    <xsd:element name="RatedBy" ma:index="20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1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22" nillable="true" ma:displayName="Number of Likes" ma:internalName="LikesCount">
      <xsd:simpleType>
        <xsd:restriction base="dms:Unknown"/>
      </xsd:simpleType>
    </xsd:element>
    <xsd:element name="LikedBy" ma:index="23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5beca0-5243-4fbc-b586-cd629979ea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description="" ma:hidden="true" ma:list="{a1510d3f-e47a-44c6-9c92-a290bb6431e0}" ma:internalName="TaxCatchAll" ma:showField="CatchAllData" ma:web="d85beca0-5243-4fbc-b586-cd629979ea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27" nillable="true" ma:taxonomy="true" ma:internalName="TaxKeywordTaxHTField" ma:taxonomyFieldName="TaxKeyword" ma:displayName="Enterprise Keywords" ma:readOnly="false" ma:fieldId="{23f27201-bee3-471e-b2e7-b64fd8b7ca38}" ma:taxonomyMulti="true" ma:sspId="9ac06bc1-0198-43c8-b7d9-e3dd3d8ac8f8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01a35-0a12-4125-b1c3-059d9b61f426" elementFormDefault="qualified">
    <xsd:import namespace="http://schemas.microsoft.com/office/2006/documentManagement/types"/>
    <xsd:import namespace="http://schemas.microsoft.com/office/infopath/2007/PartnerControls"/>
    <xsd:element name="g1f59b0783af4bc7bdd0108b420cec51" ma:index="12" ma:taxonomy="true" ma:internalName="g1f59b0783af4bc7bdd0108b420cec51" ma:taxonomyFieldName="InfoType" ma:displayName="InfoType" ma:indexed="true" ma:default="" ma:fieldId="{01f59b07-83af-4bc7-bdd0-108b420cec51}" ma:sspId="9ac06bc1-0198-43c8-b7d9-e3dd3d8ac8f8" ma:termSetId="e579cc6a-9c1e-4486-b4f0-54f88d1c71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3fc312626c4aad9c58ea473bfa5a7b" ma:index="15" ma:taxonomy="true" ma:internalName="p73fc312626c4aad9c58ea473bfa5a7b" ma:taxonomyFieldName="Publishing_x0020_Department" ma:displayName="Publishing Department" ma:indexed="true" ma:default="" ma:fieldId="{973fc312-626c-4aad-9c58-ea473bfa5a7b}" ma:sspId="9ac06bc1-0198-43c8-b7d9-e3dd3d8ac8f8" ma:termSetId="77eb8a30-1405-41df-badd-1c78656347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ecommended_x0020_Audiences" ma:index="16" nillable="true" ma:displayName="Recommended Audiences" ma:default="Staff" ma:format="Dropdown" ma:indexed="true" ma:internalName="Recommended_x0020_Audiences">
      <xsd:simpleType>
        <xsd:restriction base="dms:Choice">
          <xsd:enumeration value="Staff"/>
          <xsd:enumeration value="Student"/>
          <xsd:enumeration value="Staff and Duty Managers"/>
          <xsd:enumeration value="Staff and Student"/>
          <xsd:enumeration value="Staff, Student and Duty Managers"/>
        </xsd:restriction>
      </xsd:simpleType>
    </xsd:element>
    <xsd:element name="Review_x0020_Date" ma:index="17" nillable="true" ma:displayName="Review Date" ma:description="When the policy needs a to be reviewed" ma:format="DateOnly" ma:indexed="true" ma:internalName="Review_x0020_Date">
      <xsd:simpleType>
        <xsd:restriction base="dms:DateTime"/>
      </xsd:simpleType>
    </xsd:element>
    <xsd:element name="MediaServiceMetadata" ma:index="3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Author0" ma:index="32" nillable="true" ma:displayName="Author" ma:list="UserInfo" ma:SharePointGroup="0" ma:internalName="Author0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llege_x0020_Website" ma:index="33" nillable="true" ma:displayName="College Website" ma:default="0" ma:description="Is the policy to be added to the College Website" ma:format="Dropdown" ma:internalName="College_x0020_Website">
      <xsd:simpleType>
        <xsd:restriction base="dms:Boolean"/>
      </xsd:simpleType>
    </xsd:element>
    <xsd:element name="ECampus" ma:index="34" nillable="true" ma:displayName="ECampus" ma:default="0" ma:internalName="ECampus">
      <xsd:simpleType>
        <xsd:restriction base="dms:Boolean"/>
      </xsd:simpleType>
    </xsd:element>
    <xsd:element name="MediaServiceAutoKeyPoints" ma:index="3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39" nillable="true" ma:displayName="Tags" ma:internalName="MediaServiceAutoTags" ma:readOnly="true">
      <xsd:simpleType>
        <xsd:restriction base="dms:Text"/>
      </xsd:simpleType>
    </xsd:element>
    <xsd:element name="MediaServiceOCR" ma:index="4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4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0839c-41d6-4ecb-82b1-645b11ec6e84" elementFormDefault="qualified">
    <xsd:import namespace="http://schemas.microsoft.com/office/2006/documentManagement/types"/>
    <xsd:import namespace="http://schemas.microsoft.com/office/infopath/2007/PartnerControls"/>
    <xsd:element name="LastSharedByUser" ma:index="2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9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uthor0 xmlns="fb501a35-0a12-4125-b1c3-059d9b61f426">
      <UserInfo>
        <DisplayName>Sarah Bailey</DisplayName>
        <AccountId>361</AccountId>
        <AccountType/>
      </UserInfo>
    </Author0>
    <LikesCount xmlns="http://schemas.microsoft.com/sharepoint/v3" xsi:nil="true"/>
    <g1f59b0783af4bc7bdd0108b420cec51 xmlns="fb501a35-0a12-4125-b1c3-059d9b61f426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</TermName>
          <TermId xmlns="http://schemas.microsoft.com/office/infopath/2007/PartnerControls">8c64e706-c4c7-4272-9b19-3cc853de4062</TermId>
        </TermInfo>
      </Terms>
    </g1f59b0783af4bc7bdd0108b420cec51>
    <p73fc312626c4aad9c58ea473bfa5a7b xmlns="fb501a35-0a12-4125-b1c3-059d9b61f426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Human Resources</TermName>
          <TermId xmlns="http://schemas.microsoft.com/office/infopath/2007/PartnerControls">38db35f7-09c9-4918-963c-82368cd03be6</TermId>
        </TermInfo>
      </Terms>
    </p73fc312626c4aad9c58ea473bfa5a7b>
    <College_x0020_Website xmlns="fb501a35-0a12-4125-b1c3-059d9b61f426">false</College_x0020_Website>
    <ECampus xmlns="fb501a35-0a12-4125-b1c3-059d9b61f426">false</ECampus>
    <Recommended_x0020_Audiences xmlns="fb501a35-0a12-4125-b1c3-059d9b61f426">Staff</Recommended_x0020_Audiences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TaxCatchAll xmlns="d85beca0-5243-4fbc-b586-cd629979eac2">
      <Value>11</Value>
      <Value>1137</Value>
      <Value>9</Value>
    </TaxCatchAll>
    <Review_x0020_Date xmlns="fb501a35-0a12-4125-b1c3-059d9b61f426">2022-08-30T23:00:00+00:00</Review_x0020_Date>
    <RatedBy xmlns="http://schemas.microsoft.com/sharepoint/v3">
      <UserInfo>
        <DisplayName/>
        <AccountId xsi:nil="true"/>
        <AccountType/>
      </UserInfo>
    </RatedBy>
    <TaxKeywordTaxHTField xmlns="d85beca0-5243-4fbc-b586-cd629979eac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Claims</TermName>
          <TermId xmlns="http://schemas.microsoft.com/office/infopath/2007/PartnerControls">0b2bf146-49ae-44ae-a2c9-0cfaa1f07813</TermId>
        </TermInfo>
      </Terms>
    </TaxKeywordTaxHTField>
    <_dlc_DocId xmlns="d85beca0-5243-4fbc-b586-cd629979eac2">SG2DATA-767643094-897</_dlc_DocId>
    <_dlc_DocIdUrl xmlns="d85beca0-5243-4fbc-b586-cd629979eac2">
      <Url>https://sgscol.sharepoint.com/sites/staff/DataHub/_layouts/15/DocIdRedir.aspx?ID=SG2DATA-767643094-897</Url>
      <Description>SG2DATA-767643094-897</Description>
    </_dlc_DocIdUrl>
  </documentManagement>
</p:properties>
</file>

<file path=customXml/itemProps1.xml><?xml version="1.0" encoding="utf-8"?>
<ds:datastoreItem xmlns:ds="http://schemas.openxmlformats.org/officeDocument/2006/customXml" ds:itemID="{90CDF059-432F-4C70-B614-6FCEC2EAA0B0}"/>
</file>

<file path=customXml/itemProps2.xml><?xml version="1.0" encoding="utf-8"?>
<ds:datastoreItem xmlns:ds="http://schemas.openxmlformats.org/officeDocument/2006/customXml" ds:itemID="{378C5A6C-CE5B-40FA-85AB-F33414581A71}"/>
</file>

<file path=customXml/itemProps3.xml><?xml version="1.0" encoding="utf-8"?>
<ds:datastoreItem xmlns:ds="http://schemas.openxmlformats.org/officeDocument/2006/customXml" ds:itemID="{4607E2A7-A2EA-47FB-8429-E36374C2EE74}"/>
</file>

<file path=customXml/itemProps4.xml><?xml version="1.0" encoding="utf-8"?>
<ds:datastoreItem xmlns:ds="http://schemas.openxmlformats.org/officeDocument/2006/customXml" ds:itemID="{6EAD1780-CBDE-4CF0-AD5E-A7AF3273C5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Claims tracker CURRENT 14.04.2022</dc:title>
  <dc:subject/>
  <dc:creator>Ashley Cox</dc:creator>
  <cp:keywords>Claims</cp:keywords>
  <dc:description/>
  <cp:lastModifiedBy>Sarah Bailey</cp:lastModifiedBy>
  <cp:revision/>
  <dcterms:created xsi:type="dcterms:W3CDTF">2020-09-30T14:51:43Z</dcterms:created>
  <dcterms:modified xsi:type="dcterms:W3CDTF">2022-05-03T15:05:01Z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0x0101004B952F081B0EB442AAADF33203043529</vt:lpwstr>
  </property>
  <property fmtid="{D5CDD505-2E9C-101B-9397-08002B2CF9AE}" pid="3" name="_dlc_DocIdItemGuid">
    <vt:lpwstr>44a080f7-4942-4f4a-b01b-a147cfb598b5</vt:lpwstr>
  </property>
  <property fmtid="{D5CDD505-2E9C-101B-9397-08002B2CF9AE}" pid="4" name="TaxKeyword">
    <vt:lpwstr>1137;#Claims|0b2bf146-49ae-44ae-a2c9-0cfaa1f07813</vt:lpwstr>
  </property>
  <property fmtid="{D5CDD505-2E9C-101B-9397-08002B2CF9AE}" pid="5" name="InfoType">
    <vt:lpwstr>11;#Form|8c64e706-c4c7-4272-9b19-3cc853de4062</vt:lpwstr>
  </property>
  <property fmtid="{D5CDD505-2E9C-101B-9397-08002B2CF9AE}" pid="6" name="Publishing Department">
    <vt:lpwstr>9;#Human Resources|38db35f7-09c9-4918-963c-82368cd03be6</vt:lpwstr>
  </property>
</Properties>
</file>